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jdecontrols/jdecontrol1.xml" ContentType="application/vnd.wps-officedocument.jdeControl+xml"/>
  <Override PartName="/xl/jdecontrols/jdecontrol2.xml" ContentType="application/vnd.wps-officedocument.jdeControl+xml"/>
  <Override PartName="/xl/jdecontrols/jdecontrol3.xml" ContentType="application/vnd.wps-officedocument.jdeControl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Height="15600"/>
  </bookViews>
  <sheets>
    <sheet name="INQUIRY FORM" sheetId="1" r:id="rId1"/>
    <sheet name="Product Data" sheetId="2" r:id="rId2"/>
  </sheets>
  <definedNames>
    <definedName name="_xlnm.Print_Area" localSheetId="0">'INQUIRY FORM'!$A$1:$H$30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5B8D430FE88045F9998C1E46FF6CA6B3" descr="kunto蓝logo 拷贝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752090" y="384175"/>
          <a:ext cx="9986010" cy="3793490"/>
        </a:xfrm>
        <a:prstGeom prst="rect">
          <a:avLst/>
        </a:prstGeom>
      </xdr:spPr>
    </xdr:pic>
  </etc:cellImage>
  <etc:cellImage>
    <xdr:pic>
      <xdr:nvPicPr>
        <xdr:cNvPr id="4" name="ID_2C76958615924C0781B5B701603C77ED" descr="主图 拷贝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843405" y="1530985"/>
          <a:ext cx="10024110" cy="10015855"/>
        </a:xfrm>
        <a:prstGeom prst="rect">
          <a:avLst/>
        </a:prstGeom>
      </xdr:spPr>
    </xdr:pic>
  </etc:cellImage>
  <etc:cellImage>
    <xdr:pic>
      <xdr:nvPicPr>
        <xdr:cNvPr id="6" name="ID_9C31A85EC3EE479DBF769CA38B8502B6" descr="89222 拷贝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705610" y="3651250"/>
          <a:ext cx="10019665" cy="10015855"/>
        </a:xfrm>
        <a:prstGeom prst="rect">
          <a:avLst/>
        </a:prstGeom>
      </xdr:spPr>
    </xdr:pic>
  </etc:cellImage>
  <etc:cellImage>
    <xdr:pic>
      <xdr:nvPicPr>
        <xdr:cNvPr id="7" name="ID_50329BB904984B8D935F22B6461FFD3A" descr="111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969770" y="4937760"/>
          <a:ext cx="10011410" cy="10015855"/>
        </a:xfrm>
        <a:prstGeom prst="rect">
          <a:avLst/>
        </a:prstGeom>
      </xdr:spPr>
    </xdr:pic>
  </etc:cellImage>
  <etc:cellImage>
    <xdr:pic>
      <xdr:nvPicPr>
        <xdr:cNvPr id="8" name="ID_1A5103859A774801868DBB777C3D05E1" descr="jimeng-2026-02-03-6938-局部重绘 重绘强度如果满分是 1，建议设在 0.3 - 0.4 之间， 保持结构..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969770" y="5833110"/>
          <a:ext cx="10023475" cy="10015220"/>
        </a:xfrm>
        <a:prstGeom prst="rect">
          <a:avLst/>
        </a:prstGeom>
      </xdr:spPr>
    </xdr:pic>
  </etc:cellImage>
  <etc:cellImage>
    <xdr:pic>
      <xdr:nvPicPr>
        <xdr:cNvPr id="9" name="ID_A2558CC0441C4E4C94AC7079FF7EE17C" descr="jimeng-2026-02-03-5440-局部重绘 重绘强度如果满分是 1，建议设在 0.3 - 0.4 之间， 保持结构..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1790065" y="7057390"/>
          <a:ext cx="10020300" cy="10015220"/>
        </a:xfrm>
        <a:prstGeom prst="rect">
          <a:avLst/>
        </a:prstGeom>
      </xdr:spPr>
    </xdr:pic>
  </etc:cellImage>
  <etc:cellImage>
    <xdr:pic>
      <xdr:nvPicPr>
        <xdr:cNvPr id="10" name="ID_723B20CF3838476AAF4F35780A04F345" descr="kunto129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1896110" y="17135475"/>
          <a:ext cx="10024110" cy="10561955"/>
        </a:xfrm>
        <a:prstGeom prst="rect">
          <a:avLst/>
        </a:prstGeom>
      </xdr:spPr>
    </xdr:pic>
  </etc:cellImage>
  <etc:cellImage>
    <xdr:pic>
      <xdr:nvPicPr>
        <xdr:cNvPr id="11" name="ID_FAA6730E394343B4B869859F4F0DEE99" descr="jimeng-2026-04-07-7111-局部重绘 重绘强度如果满分是 1，建议设在 0.3 - 0.4 之间， 保持结构.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1927225" y="8014335"/>
          <a:ext cx="10019665" cy="10053955"/>
        </a:xfrm>
        <a:prstGeom prst="rect">
          <a:avLst/>
        </a:prstGeom>
      </xdr:spPr>
    </xdr:pic>
  </etc:cellImage>
  <etc:cellImage>
    <xdr:pic>
      <xdr:nvPicPr>
        <xdr:cNvPr id="12" name="ID_B29A767B740A4761984F4B9DAA6F766B" descr="111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1885315" y="9238615"/>
          <a:ext cx="10024110" cy="10092690"/>
        </a:xfrm>
        <a:prstGeom prst="rect">
          <a:avLst/>
        </a:prstGeom>
      </xdr:spPr>
    </xdr:pic>
  </etc:cellImage>
  <etc:cellImage>
    <xdr:pic>
      <xdr:nvPicPr>
        <xdr:cNvPr id="13" name="ID_41DE357006D546D5AFED76E7498BEBCD" descr="222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1895475" y="10430510"/>
          <a:ext cx="10020300" cy="10168255"/>
        </a:xfrm>
        <a:prstGeom prst="rect">
          <a:avLst/>
        </a:prstGeom>
      </xdr:spPr>
    </xdr:pic>
  </etc:cellImage>
  <etc:cellImage>
    <xdr:pic>
      <xdr:nvPicPr>
        <xdr:cNvPr id="14" name="ID_DED2F9EA55364FBAB01ABD9A1C2F2F89" descr="222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1895475" y="11409680"/>
          <a:ext cx="10010775" cy="10224770"/>
        </a:xfrm>
        <a:prstGeom prst="rect">
          <a:avLst/>
        </a:prstGeom>
      </xdr:spPr>
    </xdr:pic>
  </etc:cellImage>
  <etc:cellImage>
    <xdr:pic>
      <xdr:nvPicPr>
        <xdr:cNvPr id="15" name="ID_8A1F2C102CCE4E46A536C510E04DB9B3" descr="33333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1684020" y="12496800"/>
          <a:ext cx="10023475" cy="10303510"/>
        </a:xfrm>
        <a:prstGeom prst="rect">
          <a:avLst/>
        </a:prstGeom>
      </xdr:spPr>
    </xdr:pic>
  </etc:cellImage>
  <etc:cellImage>
    <xdr:pic>
      <xdr:nvPicPr>
        <xdr:cNvPr id="16" name="ID_2904D605356C44FE95A2A4B7EB145879" descr="333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1832610" y="13741400"/>
          <a:ext cx="10015220" cy="10393680"/>
        </a:xfrm>
        <a:prstGeom prst="rect">
          <a:avLst/>
        </a:prstGeom>
      </xdr:spPr>
    </xdr:pic>
  </etc:cellImage>
  <etc:cellImage>
    <xdr:pic>
      <xdr:nvPicPr>
        <xdr:cNvPr id="17" name="ID_663A2AC62F6B4D3B9ADC3B0B19957BDC" descr="222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2022475" y="14995525"/>
          <a:ext cx="10015855" cy="10445750"/>
        </a:xfrm>
        <a:prstGeom prst="rect">
          <a:avLst/>
        </a:prstGeom>
      </xdr:spPr>
    </xdr:pic>
  </etc:cellImage>
  <etc:cellImage>
    <xdr:pic>
      <xdr:nvPicPr>
        <xdr:cNvPr id="18" name="ID_6E9B70E544A742EBACF2CA45470597A6" descr="222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927860" y="16155670"/>
          <a:ext cx="10012680" cy="10429240"/>
        </a:xfrm>
        <a:prstGeom prst="rect">
          <a:avLst/>
        </a:prstGeom>
      </xdr:spPr>
    </xdr:pic>
  </etc:cellImage>
  <etc:cellImage>
    <xdr:pic>
      <xdr:nvPicPr>
        <xdr:cNvPr id="19" name="ID_E272994AFB2E4B7FA4A7EFA4DEF9E039" descr="8811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2414270" y="18464530"/>
          <a:ext cx="10008870" cy="10673080"/>
        </a:xfrm>
        <a:prstGeom prst="rect">
          <a:avLst/>
        </a:prstGeom>
      </xdr:spPr>
    </xdr:pic>
  </etc:cellImage>
  <etc:cellImage>
    <xdr:pic>
      <xdr:nvPicPr>
        <xdr:cNvPr id="20" name="ID_4A5C0A716535405592638E78B250E50F" descr="89222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1874520" y="19222720"/>
          <a:ext cx="10010775" cy="10668000"/>
        </a:xfrm>
        <a:prstGeom prst="rect">
          <a:avLst/>
        </a:prstGeom>
      </xdr:spPr>
    </xdr:pic>
  </etc:cellImage>
  <etc:cellImage>
    <xdr:pic>
      <xdr:nvPicPr>
        <xdr:cNvPr id="3" name="ID_FE45561A5702428CB75BC3E4D1E8E0F3" descr="jimeng-2026-02-03-2750-局部重绘 重绘强度如果满分是 1，建议设在 0.3 - 0.4 之间， 保持结构..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1910715" y="21469350"/>
          <a:ext cx="10019030" cy="10073005"/>
        </a:xfrm>
        <a:prstGeom prst="rect">
          <a:avLst/>
        </a:prstGeom>
      </xdr:spPr>
    </xdr:pic>
  </etc:cellImage>
  <etc:cellImage>
    <xdr:pic>
      <xdr:nvPicPr>
        <xdr:cNvPr id="21" name="ID_E9139C485F704B0D85884A12506AB381" descr="jimeng-2026-02-03-9645-局部重绘 重绘强度如果满分是 1，建议设在 0.3 - 0.4 之间， 保持结构..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1820545" y="22776815"/>
          <a:ext cx="10010140" cy="10074275"/>
        </a:xfrm>
        <a:prstGeom prst="rect">
          <a:avLst/>
        </a:prstGeom>
      </xdr:spPr>
    </xdr:pic>
  </etc:cellImage>
  <etc:cellImage>
    <xdr:pic>
      <xdr:nvPicPr>
        <xdr:cNvPr id="22" name="ID_3E5AF81171EA432292A5674AB18E9098" descr="jimeng-2026-02-02-3258-局部重绘 重绘强度如果满分是 1，建议设在 0.3 - 0.4 之间， 保持结构..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1690370" y="24060150"/>
          <a:ext cx="10028555" cy="10073005"/>
        </a:xfrm>
        <a:prstGeom prst="rect">
          <a:avLst/>
        </a:prstGeom>
      </xdr:spPr>
    </xdr:pic>
  </etc:cellImage>
  <etc:cellImage>
    <xdr:pic>
      <xdr:nvPicPr>
        <xdr:cNvPr id="23" name="ID_5A819F76A8F144A598649EFCB8E30EC3" descr="jimeng-2026-02-03-6804-局部重绘 重绘强度如果满分是 1，建议设在 0.3 - 0.4 之间， 保持结构..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1872615" y="25631140"/>
          <a:ext cx="10019030" cy="10073640"/>
        </a:xfrm>
        <a:prstGeom prst="rect">
          <a:avLst/>
        </a:prstGeom>
      </xdr:spPr>
    </xdr:pic>
  </etc:cellImage>
  <etc:cellImage>
    <xdr:pic>
      <xdr:nvPicPr>
        <xdr:cNvPr id="24" name="ID_2C108078270940AF9DD9C014BF558B12" descr="jimeng-2026-02-03-6852-局部重绘 重绘强度如果满分是 1，建议设在 0.3 - 0.4 之间， 保持结构..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1911985" y="27082115"/>
          <a:ext cx="10023475" cy="10076180"/>
        </a:xfrm>
        <a:prstGeom prst="rect">
          <a:avLst/>
        </a:prstGeom>
      </xdr:spPr>
    </xdr:pic>
  </etc:cellImage>
  <etc:cellImage>
    <xdr:pic>
      <xdr:nvPicPr>
        <xdr:cNvPr id="25" name="ID_1FAB70A6D24446A4B2B8895FEC367C55" descr="jimeng-2026-02-02-3812-局部重绘 重绘强度如果满分是 1，建议设在 0.3 - 0.4 之间， 保持结构..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2056130" y="28600400"/>
          <a:ext cx="10023475" cy="10073640"/>
        </a:xfrm>
        <a:prstGeom prst="rect">
          <a:avLst/>
        </a:prstGeom>
      </xdr:spPr>
    </xdr:pic>
  </etc:cellImage>
  <etc:cellImage>
    <xdr:pic>
      <xdr:nvPicPr>
        <xdr:cNvPr id="26" name="ID_C0D68A5AC89540809963008C88442F70" descr="jimeng-2026-02-02-5619-局部重绘 重绘强度如果满分是 1，建议设在 0.3 - 0.4 之间， 保持结构..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1741805" y="30053915"/>
          <a:ext cx="10023475" cy="10130155"/>
        </a:xfrm>
        <a:prstGeom prst="rect">
          <a:avLst/>
        </a:prstGeom>
      </xdr:spPr>
    </xdr:pic>
  </etc:cellImage>
  <etc:cellImage>
    <xdr:pic>
      <xdr:nvPicPr>
        <xdr:cNvPr id="27" name="ID_6C91ABA549284FD5945A1BE488CAB237" descr="jimeng-2026-02-02-9851-局部重绘 重绘强度如果满分是 1，建议设在 0.3 - 0.4 之间， 保持结构..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1532890" y="31310580"/>
          <a:ext cx="10003790" cy="10129520"/>
        </a:xfrm>
        <a:prstGeom prst="rect">
          <a:avLst/>
        </a:prstGeom>
      </xdr:spPr>
    </xdr:pic>
  </etc:cellImage>
  <etc:cellImage>
    <xdr:pic>
      <xdr:nvPicPr>
        <xdr:cNvPr id="28" name="ID_3AD5524710324BDBB17786E5CA8BBD8F" descr="jimeng-2026-02-02-9204-另局部重绘 重绘强度如果满分是 1，建议设在 0.3 - 0.4 之间， 保持结.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1741805" y="32815530"/>
          <a:ext cx="10023475" cy="10178415"/>
        </a:xfrm>
        <a:prstGeom prst="rect">
          <a:avLst/>
        </a:prstGeom>
      </xdr:spPr>
    </xdr:pic>
  </etc:cellImage>
  <etc:cellImage>
    <xdr:pic>
      <xdr:nvPicPr>
        <xdr:cNvPr id="29" name="ID_A628FAEBD14B432BA63ACD68CEB09E86" descr="jimeng-2026-02-02-1888-另局部重绘 重绘强度如果满分是 1，建议设在 0.3 - 0.4 之间， 保持结.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1965960" y="34399220"/>
          <a:ext cx="9451975" cy="10178415"/>
        </a:xfrm>
        <a:prstGeom prst="rect">
          <a:avLst/>
        </a:prstGeom>
      </xdr:spPr>
    </xdr:pic>
  </etc:cellImage>
  <etc:cellImage>
    <xdr:pic>
      <xdr:nvPicPr>
        <xdr:cNvPr id="30" name="ID_B460FF2EFB3941A78AEEB3E697470380" descr="jimen22g-2026-02-05-1264-局部重绘 重绘强度如果满分是 1，建议设在 0.3 - 0.4 之间， 保持结构..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2068195" y="36267390"/>
          <a:ext cx="10024110" cy="10075545"/>
        </a:xfrm>
        <a:prstGeom prst="rect">
          <a:avLst/>
        </a:prstGeom>
      </xdr:spPr>
    </xdr:pic>
  </etc:cellImage>
  <etc:cellImage>
    <xdr:pic>
      <xdr:nvPicPr>
        <xdr:cNvPr id="31" name="ID_FCAC25ABB2A94297832D73B832378254" descr="jimeng-2026-022-05-1264-局部重绘 重绘强度如果满分是 1，建议设在 0.3 - 0.4 之间， 保持结构..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1821815" y="37719000"/>
          <a:ext cx="10024110" cy="10073640"/>
        </a:xfrm>
        <a:prstGeom prst="rect">
          <a:avLst/>
        </a:prstGeom>
      </xdr:spPr>
    </xdr:pic>
  </etc:cellImage>
  <etc:cellImage>
    <xdr:pic>
      <xdr:nvPicPr>
        <xdr:cNvPr id="32" name="ID_845BDA038B374242AF65F70D81C322F1" descr="jimeng-2026-02-05-1264-局部重绘 重绘强度如果满分是 1，建议设在 0.3 - 0.4 之间， 保持结构..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2212975" y="39225220"/>
          <a:ext cx="10028555" cy="10073005"/>
        </a:xfrm>
        <a:prstGeom prst="rect">
          <a:avLst/>
        </a:prstGeom>
      </xdr:spPr>
    </xdr:pic>
  </etc:cellImage>
  <etc:cellImage>
    <xdr:pic>
      <xdr:nvPicPr>
        <xdr:cNvPr id="33" name="ID_E590D2545938451C882EC0AD53BA3A0C" descr="jimeng-2026-02-05-3326-局部重绘 重绘强度如果满分是 1，建议设在 0.3 - 0.4 之间， 保持结构.."/>
        <xdr:cNvPicPr>
          <a:picLocks noChangeAspect="1"/>
        </xdr:cNvPicPr>
      </xdr:nvPicPr>
      <xdr:blipFill>
        <a:blip r:embed="rId31"/>
        <a:stretch>
          <a:fillRect/>
        </a:stretch>
      </xdr:blipFill>
      <xdr:spPr>
        <a:xfrm>
          <a:off x="2002790" y="40415845"/>
          <a:ext cx="10019030" cy="10076180"/>
        </a:xfrm>
        <a:prstGeom prst="rect">
          <a:avLst/>
        </a:prstGeom>
      </xdr:spPr>
    </xdr:pic>
  </etc:cellImage>
  <etc:cellImage>
    <xdr:pic>
      <xdr:nvPicPr>
        <xdr:cNvPr id="34" name="ID_88732607ABE04B859EDF3BC6F51AE322" descr="jimeng-222026-02-04-3139-局部重绘 重绘强度如果满分是 1，建议设在 0.3 - 0.4 之间， 保持结构..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1898015" y="41894760"/>
          <a:ext cx="10019030" cy="10074910"/>
        </a:xfrm>
        <a:prstGeom prst="rect">
          <a:avLst/>
        </a:prstGeom>
      </xdr:spPr>
    </xdr:pic>
  </etc:cellImage>
  <etc:cellImage>
    <xdr:pic>
      <xdr:nvPicPr>
        <xdr:cNvPr id="35" name="ID_25BD4431B68243C08EE67F7D8DE21DE1" descr="jimeng-2026-0222-04-6046-局部重绘 重绘强度如果满分是 1，建议设在 0.3 - 0.4 之间， 保持结构..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2331085" y="43529885"/>
          <a:ext cx="10028555" cy="10074910"/>
        </a:xfrm>
        <a:prstGeom prst="rect">
          <a:avLst/>
        </a:prstGeom>
      </xdr:spPr>
    </xdr:pic>
  </etc:cellImage>
  <etc:cellImage>
    <xdr:pic>
      <xdr:nvPicPr>
        <xdr:cNvPr id="36" name="ID_12C7430D1A934DC8BE884A9674C8C4E9" descr="jimeng-2222026-02-04-6046-局部重绘 重绘强度如果满分是 1，建议设在 0.3 - 0.4 之间， 保持结构.."/>
        <xdr:cNvPicPr>
          <a:picLocks noChangeAspect="1"/>
        </xdr:cNvPicPr>
      </xdr:nvPicPr>
      <xdr:blipFill>
        <a:blip r:embed="rId34"/>
        <a:stretch>
          <a:fillRect/>
        </a:stretch>
      </xdr:blipFill>
      <xdr:spPr>
        <a:xfrm>
          <a:off x="1873885" y="44655740"/>
          <a:ext cx="10038715" cy="10076180"/>
        </a:xfrm>
        <a:prstGeom prst="rect">
          <a:avLst/>
        </a:prstGeom>
      </xdr:spPr>
    </xdr:pic>
  </etc:cellImage>
  <etc:cellImage>
    <xdr:pic>
      <xdr:nvPicPr>
        <xdr:cNvPr id="37" name="ID_84A03C53B32E4EC6A7B7BD016A240873" descr="jimeng-2026-02-04-607622-局部重绘 重绘强度如果满分是 1，建议设在 0.3 - 0.4 之间， 保持结构.."/>
        <xdr:cNvPicPr>
          <a:picLocks noChangeAspect="1"/>
        </xdr:cNvPicPr>
      </xdr:nvPicPr>
      <xdr:blipFill>
        <a:blip r:embed="rId35"/>
        <a:stretch>
          <a:fillRect/>
        </a:stretch>
      </xdr:blipFill>
      <xdr:spPr>
        <a:xfrm>
          <a:off x="2240280" y="46266100"/>
          <a:ext cx="10019665" cy="10074275"/>
        </a:xfrm>
        <a:prstGeom prst="rect">
          <a:avLst/>
        </a:prstGeom>
      </xdr:spPr>
    </xdr:pic>
  </etc:cellImage>
  <etc:cellImage>
    <xdr:pic>
      <xdr:nvPicPr>
        <xdr:cNvPr id="38" name="ID_4E588A1210594C6C9C63785313FB5030" descr="jimeng-2026-0211-04-9977-局部重绘 重绘强度如果满分是 1，建议设在 0.3 - 0.4 之间， 保持结构.."/>
        <xdr:cNvPicPr>
          <a:picLocks noChangeAspect="1"/>
        </xdr:cNvPicPr>
      </xdr:nvPicPr>
      <xdr:blipFill>
        <a:blip r:embed="rId36"/>
        <a:stretch>
          <a:fillRect/>
        </a:stretch>
      </xdr:blipFill>
      <xdr:spPr>
        <a:xfrm>
          <a:off x="1793875" y="47758350"/>
          <a:ext cx="10019030" cy="10074275"/>
        </a:xfrm>
        <a:prstGeom prst="rect">
          <a:avLst/>
        </a:prstGeom>
      </xdr:spPr>
    </xdr:pic>
  </etc:cellImage>
  <etc:cellImage>
    <xdr:pic>
      <xdr:nvPicPr>
        <xdr:cNvPr id="39" name="ID_28D1B767E4F3441CB7C13E3E3748FB96" descr="jimeng-2026-02-04-711295-局部重绘 重绘强度如果满分是 1，建议设在 0.3 - 0.4 之间， 保持结构.."/>
        <xdr:cNvPicPr>
          <a:picLocks noChangeAspect="1"/>
        </xdr:cNvPicPr>
      </xdr:nvPicPr>
      <xdr:blipFill>
        <a:blip r:embed="rId37"/>
        <a:stretch>
          <a:fillRect/>
        </a:stretch>
      </xdr:blipFill>
      <xdr:spPr>
        <a:xfrm>
          <a:off x="1990090" y="49104550"/>
          <a:ext cx="10014585" cy="10076180"/>
        </a:xfrm>
        <a:prstGeom prst="rect">
          <a:avLst/>
        </a:prstGeom>
      </xdr:spPr>
    </xdr:pic>
  </etc:cellImage>
  <etc:cellImage>
    <xdr:pic>
      <xdr:nvPicPr>
        <xdr:cNvPr id="40" name="ID_FC30AD7F8A384C9993F351446AE3F213" descr="未标题-2"/>
        <xdr:cNvPicPr>
          <a:picLocks noChangeAspect="1"/>
        </xdr:cNvPicPr>
      </xdr:nvPicPr>
      <xdr:blipFill>
        <a:blip r:embed="rId38"/>
        <a:stretch>
          <a:fillRect/>
        </a:stretch>
      </xdr:blipFill>
      <xdr:spPr>
        <a:xfrm>
          <a:off x="2055495" y="50779680"/>
          <a:ext cx="10019030" cy="10082530"/>
        </a:xfrm>
        <a:prstGeom prst="rect">
          <a:avLst/>
        </a:prstGeom>
      </xdr:spPr>
    </xdr:pic>
  </etc:cellImage>
  <etc:cellImage>
    <xdr:pic>
      <xdr:nvPicPr>
        <xdr:cNvPr id="42" name="ID_45D1345846054B4B83AB4A88CF9C814C" descr="444"/>
        <xdr:cNvPicPr>
          <a:picLocks noChangeAspect="1"/>
        </xdr:cNvPicPr>
      </xdr:nvPicPr>
      <xdr:blipFill>
        <a:blip r:embed="rId39"/>
        <a:stretch>
          <a:fillRect/>
        </a:stretch>
      </xdr:blipFill>
      <xdr:spPr>
        <a:xfrm>
          <a:off x="1795145" y="53568600"/>
          <a:ext cx="10028555" cy="10119360"/>
        </a:xfrm>
        <a:prstGeom prst="rect">
          <a:avLst/>
        </a:prstGeom>
      </xdr:spPr>
    </xdr:pic>
  </etc:cellImage>
  <etc:cellImage>
    <xdr:pic>
      <xdr:nvPicPr>
        <xdr:cNvPr id="43" name="ID_3A8244E7713B4348810D73525ED87A26" descr="34343"/>
        <xdr:cNvPicPr>
          <a:picLocks noChangeAspect="1"/>
        </xdr:cNvPicPr>
      </xdr:nvPicPr>
      <xdr:blipFill>
        <a:blip r:embed="rId40"/>
        <a:stretch>
          <a:fillRect/>
        </a:stretch>
      </xdr:blipFill>
      <xdr:spPr>
        <a:xfrm>
          <a:off x="1899285" y="51922680"/>
          <a:ext cx="9999980" cy="10097135"/>
        </a:xfrm>
        <a:prstGeom prst="rect">
          <a:avLst/>
        </a:prstGeom>
      </xdr:spPr>
    </xdr:pic>
  </etc:cellImage>
  <etc:cellImage>
    <xdr:pic>
      <xdr:nvPicPr>
        <xdr:cNvPr id="44" name="ID_6746FC57FA9F4CE2833759EEC9E00475" descr="jimeng-2026-02-03-9089-局部重绘 重绘强度如果满分是 1，建议设在 0.3 - 0.4 之间， 保持结构.."/>
        <xdr:cNvPicPr>
          <a:picLocks noChangeAspect="1"/>
        </xdr:cNvPicPr>
      </xdr:nvPicPr>
      <xdr:blipFill>
        <a:blip r:embed="rId41"/>
        <a:stretch>
          <a:fillRect/>
        </a:stretch>
      </xdr:blipFill>
      <xdr:spPr>
        <a:xfrm>
          <a:off x="1846580" y="55384065"/>
          <a:ext cx="10013950" cy="10180320"/>
        </a:xfrm>
        <a:prstGeom prst="rect">
          <a:avLst/>
        </a:prstGeom>
      </xdr:spPr>
    </xdr:pic>
  </etc:cellImage>
  <etc:cellImage>
    <xdr:pic>
      <xdr:nvPicPr>
        <xdr:cNvPr id="45" name="ID_7DDF75443869475E823BBADEF37BAA1E" descr="jimeng-2026-02-03-5007-局部重绘 重绘强度如果满分是 1，建议设在 0.3 - 0.4 之间， 保持结构.."/>
        <xdr:cNvPicPr>
          <a:picLocks noChangeAspect="1"/>
        </xdr:cNvPicPr>
      </xdr:nvPicPr>
      <xdr:blipFill>
        <a:blip r:embed="rId42"/>
        <a:stretch>
          <a:fillRect/>
        </a:stretch>
      </xdr:blipFill>
      <xdr:spPr>
        <a:xfrm>
          <a:off x="1898015" y="56810910"/>
          <a:ext cx="10003790" cy="10183495"/>
        </a:xfrm>
        <a:prstGeom prst="rect">
          <a:avLst/>
        </a:prstGeom>
      </xdr:spPr>
    </xdr:pic>
  </etc:cellImage>
  <etc:cellImage>
    <xdr:pic>
      <xdr:nvPicPr>
        <xdr:cNvPr id="46" name="ID_C406BB8E38ED41DD9CC9B3764BDC700F" descr="jimeng-2026-02-04-5244-局部重绘 重绘强度如果满分是 1，建议设在 0.3 - 0.4 之间， 保持结构.."/>
        <xdr:cNvPicPr>
          <a:picLocks noChangeAspect="1"/>
        </xdr:cNvPicPr>
      </xdr:nvPicPr>
      <xdr:blipFill>
        <a:blip r:embed="rId43"/>
        <a:stretch>
          <a:fillRect/>
        </a:stretch>
      </xdr:blipFill>
      <xdr:spPr>
        <a:xfrm>
          <a:off x="1989455" y="58186955"/>
          <a:ext cx="10019030" cy="10210800"/>
        </a:xfrm>
        <a:prstGeom prst="rect">
          <a:avLst/>
        </a:prstGeom>
      </xdr:spPr>
    </xdr:pic>
  </etc:cellImage>
  <etc:cellImage>
    <xdr:pic>
      <xdr:nvPicPr>
        <xdr:cNvPr id="47" name="ID_88F85CE36A914CE4979AE9B4AC38F919" descr="主图蓝色 拷贝"/>
        <xdr:cNvPicPr>
          <a:picLocks noChangeAspect="1"/>
        </xdr:cNvPicPr>
      </xdr:nvPicPr>
      <xdr:blipFill>
        <a:blip r:embed="rId44"/>
        <a:stretch>
          <a:fillRect/>
        </a:stretch>
      </xdr:blipFill>
      <xdr:spPr>
        <a:xfrm>
          <a:off x="1846580" y="2432685"/>
          <a:ext cx="10013950" cy="9998075"/>
        </a:xfrm>
        <a:prstGeom prst="rect">
          <a:avLst/>
        </a:prstGeom>
      </xdr:spPr>
    </xdr:pic>
  </etc:cellImage>
  <etc:cellImage>
    <xdr:pic>
      <xdr:nvPicPr>
        <xdr:cNvPr id="48" name="ID_0804335FFD6A4F5EA6D495F340829D9F" descr="主图白色 拷贝"/>
        <xdr:cNvPicPr>
          <a:picLocks noChangeAspect="1"/>
        </xdr:cNvPicPr>
      </xdr:nvPicPr>
      <xdr:blipFill>
        <a:blip r:embed="rId45"/>
        <a:stretch>
          <a:fillRect/>
        </a:stretch>
      </xdr:blipFill>
      <xdr:spPr>
        <a:xfrm>
          <a:off x="1924685" y="3524885"/>
          <a:ext cx="10019030" cy="9998075"/>
        </a:xfrm>
        <a:prstGeom prst="rect">
          <a:avLst/>
        </a:prstGeom>
      </xdr:spPr>
    </xdr:pic>
  </etc:cellImage>
  <etc:cellImage>
    <xdr:pic>
      <xdr:nvPicPr>
        <xdr:cNvPr id="49" name="ID_095DFC16EEED4460B32404CE1FFB9991" descr="主图灰色 拷贝"/>
        <xdr:cNvPicPr>
          <a:picLocks noChangeAspect="1"/>
        </xdr:cNvPicPr>
      </xdr:nvPicPr>
      <xdr:blipFill>
        <a:blip r:embed="rId46"/>
        <a:stretch>
          <a:fillRect/>
        </a:stretch>
      </xdr:blipFill>
      <xdr:spPr>
        <a:xfrm>
          <a:off x="1911350" y="4653915"/>
          <a:ext cx="9999345" cy="9997440"/>
        </a:xfrm>
        <a:prstGeom prst="rect">
          <a:avLst/>
        </a:prstGeom>
      </xdr:spPr>
    </xdr:pic>
  </etc:cellImage>
  <etc:cellImage>
    <xdr:pic>
      <xdr:nvPicPr>
        <xdr:cNvPr id="50" name="ID_EE0613DCE79D4823B0DA2F5B88DB2986" descr="jimeng-2026-04-12-9130-局部重绘 重绘强度如果满分是 1，建议设在 0.3 - 0.4 之间， 保持结构.."/>
        <xdr:cNvPicPr>
          <a:picLocks noChangeAspect="1"/>
        </xdr:cNvPicPr>
      </xdr:nvPicPr>
      <xdr:blipFill>
        <a:blip r:embed="rId47"/>
        <a:stretch>
          <a:fillRect/>
        </a:stretch>
      </xdr:blipFill>
      <xdr:spPr>
        <a:xfrm>
          <a:off x="1964690" y="19131280"/>
          <a:ext cx="10024745" cy="10033635"/>
        </a:xfrm>
        <a:prstGeom prst="rect">
          <a:avLst/>
        </a:prstGeom>
      </xdr:spPr>
    </xdr:pic>
  </etc:cellImage>
  <etc:cellImage>
    <xdr:pic>
      <xdr:nvPicPr>
        <xdr:cNvPr id="51" name="ID_56D62A297C2E494C8396DE5C46B7CA22" descr="2323232"/>
        <xdr:cNvPicPr>
          <a:picLocks noChangeAspect="1"/>
        </xdr:cNvPicPr>
      </xdr:nvPicPr>
      <xdr:blipFill>
        <a:blip r:embed="rId48"/>
        <a:stretch>
          <a:fillRect/>
        </a:stretch>
      </xdr:blipFill>
      <xdr:spPr>
        <a:xfrm>
          <a:off x="1833245" y="12465050"/>
          <a:ext cx="10019030" cy="9998075"/>
        </a:xfrm>
        <a:prstGeom prst="rect">
          <a:avLst/>
        </a:prstGeom>
      </xdr:spPr>
    </xdr:pic>
  </etc:cellImage>
  <etc:cellImage>
    <xdr:pic>
      <xdr:nvPicPr>
        <xdr:cNvPr id="52" name="ID_9EE70CC72B624A3E9A415510072C6900" descr="90-1-111"/>
        <xdr:cNvPicPr>
          <a:picLocks noChangeAspect="1"/>
        </xdr:cNvPicPr>
      </xdr:nvPicPr>
      <xdr:blipFill>
        <a:blip r:embed="rId49"/>
        <a:stretch>
          <a:fillRect/>
        </a:stretch>
      </xdr:blipFill>
      <xdr:spPr>
        <a:xfrm>
          <a:off x="1805305" y="7007860"/>
          <a:ext cx="10096500" cy="10057130"/>
        </a:xfrm>
        <a:prstGeom prst="rect">
          <a:avLst/>
        </a:prstGeom>
      </xdr:spPr>
    </xdr:pic>
  </etc:cellImage>
  <etc:cellImage>
    <xdr:pic>
      <xdr:nvPicPr>
        <xdr:cNvPr id="53" name="ID_3301F209676E4C66B596108DA08A07F3" descr="090-333.1"/>
        <xdr:cNvPicPr>
          <a:picLocks noChangeAspect="1"/>
        </xdr:cNvPicPr>
      </xdr:nvPicPr>
      <xdr:blipFill>
        <a:blip r:embed="rId50"/>
        <a:stretch>
          <a:fillRect/>
        </a:stretch>
      </xdr:blipFill>
      <xdr:spPr>
        <a:xfrm>
          <a:off x="2138045" y="5879465"/>
          <a:ext cx="10098405" cy="10055860"/>
        </a:xfrm>
        <a:prstGeom prst="rect">
          <a:avLst/>
        </a:prstGeom>
      </xdr:spPr>
    </xdr:pic>
  </etc:cellImage>
  <etc:cellImage>
    <xdr:pic>
      <xdr:nvPicPr>
        <xdr:cNvPr id="54" name="ID_D46F7984EA4342FAB62D05ED051A0991" descr="90f-333"/>
        <xdr:cNvPicPr>
          <a:picLocks noChangeAspect="1"/>
        </xdr:cNvPicPr>
      </xdr:nvPicPr>
      <xdr:blipFill>
        <a:blip r:embed="rId51"/>
        <a:stretch>
          <a:fillRect/>
        </a:stretch>
      </xdr:blipFill>
      <xdr:spPr>
        <a:xfrm>
          <a:off x="1959610" y="8078470"/>
          <a:ext cx="10098405" cy="10057130"/>
        </a:xfrm>
        <a:prstGeom prst="rect">
          <a:avLst/>
        </a:prstGeom>
      </xdr:spPr>
    </xdr:pic>
  </etc:cellImage>
  <etc:cellImage>
    <xdr:pic>
      <xdr:nvPicPr>
        <xdr:cNvPr id="55" name="ID_02D40BFF75F748DCAA25890E9E7C02A0" descr="90f-1-111"/>
        <xdr:cNvPicPr>
          <a:picLocks noChangeAspect="1"/>
        </xdr:cNvPicPr>
      </xdr:nvPicPr>
      <xdr:blipFill>
        <a:blip r:embed="rId52"/>
        <a:stretch>
          <a:fillRect/>
        </a:stretch>
      </xdr:blipFill>
      <xdr:spPr>
        <a:xfrm>
          <a:off x="1685925" y="9291320"/>
          <a:ext cx="10095865" cy="10056495"/>
        </a:xfrm>
        <a:prstGeom prst="rect">
          <a:avLst/>
        </a:prstGeom>
      </xdr:spPr>
    </xdr:pic>
  </etc:cellImage>
  <etc:cellImage>
    <xdr:pic>
      <xdr:nvPicPr>
        <xdr:cNvPr id="56" name="ID_11D0BA6F64F04243B19E04842137BDE2" descr="90s-111"/>
        <xdr:cNvPicPr>
          <a:picLocks noChangeAspect="1"/>
        </xdr:cNvPicPr>
      </xdr:nvPicPr>
      <xdr:blipFill>
        <a:blip r:embed="rId53"/>
        <a:stretch>
          <a:fillRect/>
        </a:stretch>
      </xdr:blipFill>
      <xdr:spPr>
        <a:xfrm>
          <a:off x="1875790" y="10278110"/>
          <a:ext cx="10094595" cy="10057130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<sst xmlns="http://schemas.openxmlformats.org/spreadsheetml/2006/main" count="256" uniqueCount="189">
  <si>
    <t>Form No./表单编号：</t>
  </si>
  <si>
    <t>KUNTO GLOBAL - BULK ORDER &amp; INQUIRY FORM
深圳市坤拓环宇国际贸易有限公司 / 大宗采购与询价单</t>
  </si>
  <si>
    <t>Customer No./客户编号：</t>
  </si>
  <si>
    <t>Company Name： 
 公司名称:</t>
  </si>
  <si>
    <t>Contact Person：
联系人:</t>
  </si>
  <si>
    <t>Business Email ：
商务邮箱:</t>
  </si>
  <si>
    <t>WhatsApp / WeChat:</t>
  </si>
  <si>
    <t>Destination：
目的地：</t>
  </si>
  <si>
    <t>Order Date:
订单日期：</t>
  </si>
  <si>
    <t>Model 
(型号)</t>
  </si>
  <si>
    <t>Product Image
 (产品图片)</t>
  </si>
  <si>
    <t>Description &amp; Key Features 
(产品描述与核心卖点)</t>
  </si>
  <si>
    <t>Available Colors &amp; Surface Treatments
（可选颜色与表面处理 ）</t>
  </si>
  <si>
    <t>Logistics Data &amp; Packaging
 (装箱物流参数)</t>
  </si>
  <si>
    <t>Order Qty 
(采购数量)</t>
  </si>
  <si>
    <t>MQ978 
19in1 (Solid black)</t>
  </si>
  <si>
    <t>MQ090 
19in1 (Original Stainless  Steel)</t>
  </si>
  <si>
    <t>Select row 13 
Alt+↓ inserts row below</t>
  </si>
  <si>
    <t>———————————————————————————————  www.kuntoglobal.com  ———————————————————————————————</t>
  </si>
  <si>
    <t>Special Instructions &amp; Notes / 客户特殊要求备注栏：</t>
  </si>
  <si>
    <t>Customization Options (For Bulk Orders) 
大宗定制选项 (选填):</t>
  </si>
  <si>
    <r>
      <rPr>
        <b/>
        <sz val="12"/>
        <color theme="1"/>
        <rFont val="MiSans Bold"/>
        <charset val="134"/>
      </rPr>
      <t>Packaging &amp; Customization / 包装与定制说明</t>
    </r>
    <r>
      <rPr>
        <sz val="11"/>
        <color theme="1"/>
        <rFont val="MiSans Normal"/>
        <charset val="134"/>
      </rPr>
      <t xml:space="preserve">
Standard Configuration: By default, shipments follow our premium factory standard configurations: heavy-duty woven bags, Oxford/color paper boxes, and plier series include the standard screwdriver bit set.
(默认配置出厂：如无特殊定制要求，出货商品规格均按工厂标准配置发货：普通编织袋、牛津纸盒/彩盒，且钳类产品均标配有批头组。)
</t>
    </r>
    <r>
      <rPr>
        <b/>
        <sz val="12"/>
        <color theme="1"/>
        <rFont val="MiSans Bold"/>
        <charset val="134"/>
      </rPr>
      <t>Important Notes / 核心采购须知</t>
    </r>
    <r>
      <rPr>
        <b/>
        <sz val="11"/>
        <color theme="1"/>
        <rFont val="MiSans Bold"/>
        <charset val="134"/>
      </rPr>
      <t xml:space="preserve">
</t>
    </r>
    <r>
      <rPr>
        <sz val="11"/>
        <color theme="1"/>
        <rFont val="MiSans Normal"/>
        <charset val="134"/>
      </rPr>
      <t xml:space="preserve">Quantity-Based Pricing: Please ensure the "Order Qty" is filled. Our wholesale/bulk prices are strictly calculated based on your final purchase volume.
(请务必填写目标数量。我们的批发大宗价格是严格根据您的采购数量来进行梯度报价的。)
</t>
    </r>
    <r>
      <rPr>
        <b/>
        <sz val="12"/>
        <color theme="1"/>
        <rFont val="MiSans Bold"/>
        <charset val="134"/>
      </rPr>
      <t>How to Submit / 如何提交表单</t>
    </r>
    <r>
      <rPr>
        <sz val="11"/>
        <color theme="1"/>
        <rFont val="MiSans Normal"/>
        <charset val="134"/>
      </rPr>
      <t xml:space="preserve">
Please save this completed Excel file and send it to us via Email, WhatsApp, or WeChat:
(请保存此填写完毕的 Excel 文件，并通过邮件、WhatsApp 或微信发送给我们：)
</t>
    </r>
    <r>
      <rPr>
        <b/>
        <sz val="11"/>
        <color theme="1"/>
        <rFont val="MiSans Bold"/>
        <charset val="134"/>
      </rPr>
      <t>Email: kuntoglobal@gmail.com
WhatsApp: +86 188 2529 4513
WeChat: solooper</t>
    </r>
  </si>
  <si>
    <t>KUNTO GLOBAL   |   Shenzhen Kunto Global International Trade Co., Ltd.   |   www.kuntoglobal.com</t>
  </si>
  <si>
    <t>MULTI-FUNCTIONAL TOOL (PLIERS)</t>
  </si>
  <si>
    <t>• 19-in-1 Pro-Tactical Multi-Pliers
• Core: 5Cr15 Blade &amp; Scissors + Safety Lock
• Features Replaceable Carbide Wire Cutters &amp; Safety</t>
  </si>
  <si>
    <t>• Colors Available: Black / Blue / White / Grey
• Premium black oxidized finish on components &amp; handle</t>
  </si>
  <si>
    <t>• Net Weight：280 g / pc
• Gross Weight：427 g / pc
• Quantity per Export Carton：40 pcs / carton
• Total Carton Gross Weight：17.0 kg
• Carton Dimension (L×W×H)：32.5 × 29.5 × 28 cm</t>
  </si>
  <si>
    <t>旗舰产品
Heavy-Duty &amp; Full-Featured</t>
  </si>
  <si>
    <t>MQ978 
19in1 (Blue)</t>
  </si>
  <si>
    <t>MQ978 
19in1 (White)</t>
  </si>
  <si>
    <t>MQ978 
19in1 (Grey)</t>
  </si>
  <si>
    <t>• Heavy-Duty Wild Survival Master (19-in-1)
• Integrated striking hammer head &amp; carabiner clip
• Built-in wire stripper, leather puncher, saw &amp; hex wrench</t>
  </si>
  <si>
    <t>• Handle: Premium High-Strength Full Stainless Steel Skeleton Frame
• Finish: Clean satin raw stainless steel finish with premium wear-resistant industrial sandblasting</t>
  </si>
  <si>
    <t>• Net Weight：450 g / pc
• Gross Weight：595 g / pc
• Quantity per Export Carton：40 pcs / carton
• Total Carton Gross Weight：24.8 kg
• Carton Dimension (L×W×H)：32.5 × 29.5 × 28 cm</t>
  </si>
  <si>
    <t>MQ090-1 
19in1 (Black)</t>
  </si>
  <si>
    <t>• Handle: Two-Tone Style (Tactical Black Oxidized Handle Frame paired with Silver Core Implements)
• Finish: Contrast design featuring deep black handle scale protection with original satin stainless steel tools</t>
  </si>
  <si>
    <t>MQ090F 
19in1 (Solid black)</t>
  </si>
  <si>
    <t>• Handle: Complete Stealth Tactical Full Black Oxidized Stainless Steel Handle Frame
• Finish: Uniform corrosion-resistant deep black oxidation treated thoroughly across all inner tools &amp; chassis</t>
  </si>
  <si>
    <t>MQ090F-1 
19in1 (Red &amp; Black)</t>
  </si>
  <si>
    <t>• Handle: High-Contrast Red and Black Distinctive Handle Scales Group
• Finish: Premium dual-color sport styling handle accents paired with tactical black oxidized components</t>
  </si>
  <si>
    <t>MQ090S 
19in1 (Battle-worn Grey)</t>
  </si>
  <si>
    <t>• Handle: Industrial Rugged Battle-Worn Grey Coated Stainless Steel Handle
• Finish: Full uniform battle-worn grey texturing applied on all components, core mechanics, and handle frame</t>
  </si>
  <si>
    <t>MQ063F 
19in1 (Solid black)</t>
  </si>
  <si>
    <t>• 19-in-1 Industrial Tactical Pliers
• Features replaceable pliers, rope cutter &amp; full-size scissors
• Multi-size screwdrivers (3/4/5mm) &amp; integrated belt clip</t>
  </si>
  <si>
    <t>• Black
• Black oxidized ss handle &amp; components</t>
  </si>
  <si>
    <t>• Net Weight：339 g / pc
• Gross Weight：465 g / pc
• Quantity per Export Carton：40 pcs / carton
• Total Carton Gross Weight：19.4 kg
• Carton Dimension (L×W×H)：32.5 × 29.5 × 28 cm</t>
  </si>
  <si>
    <t>MQ034 
11in1 (Black)</t>
  </si>
  <si>
    <t>• Tactical Bushcraft &amp; Emergency Multi-Tool
• Features hidden ferrocerium rod &amp; emergency whistle
• Heavy-duty 5Cr15 blade and pliers for outdoor survival</t>
  </si>
  <si>
    <t>• Net Weight：315 g / pc
• Gross Weight：445 g / pc
• Quantity per Export Carton：40 pcs / carton
• Total Carton Gross Weight：18.0 kg
• Carton Dimension (L×W×H)：32.5 × 29.5 × 28 cm</t>
  </si>
  <si>
    <t>Tactical &amp; Bushcraft
硬核战术与丛林生存系列</t>
  </si>
  <si>
    <t>MQ038 
12in1 (Black)</t>
  </si>
  <si>
    <t>• Lightweight Non-Slip Survival Pliers
• Premium anodized aluminum handle with fire starter &amp; whistle
• Aggressive double-teeth saw for high-efficiency cutting</t>
  </si>
  <si>
    <t>• Anodized aluminum with sandblasting handle
• Provides comfortable, non-slip, and anti-freezing grip</t>
  </si>
  <si>
    <t>MQ039 
11in1 (Black)</t>
  </si>
  <si>
    <t>• Premium Glamping &amp; Leisure Multi-Tool
• Features built-in corkscrew for wine bottles &amp; large scissors
• Durable 2Cr13 stainless components with double-teeth saw</t>
  </si>
  <si>
    <t>• Anodized aluminum with sandblasting handle
• Modern dual-material handle with high-end digital aesthetic</t>
  </si>
  <si>
    <t>MQ062 
17in1 (Battle-worn Grey)</t>
  </si>
  <si>
    <t>• 17-in-1 Tactical EDC Pliers with Belt Clip
• Features replaceable pliers, seatbelt cutter &amp; full scissors
• Multi-size slotted screwdrivers (3mm/4mm/5mm) &amp; metal file</t>
  </si>
  <si>
    <t>• Battle-worn Grey
• Unique battle-worn grey coating on handle &amp; components</t>
  </si>
  <si>
    <t>Tactical EDC &amp; Commuting
全能日常与高效自驾系列</t>
  </si>
  <si>
    <t>MQ062 
17in1 (Original Stainless Steel)</t>
  </si>
  <si>
    <t>• Original Stainless Steel Handle+ Original Steel Components
• Unique battle-worn grey coating on handle &amp; components</t>
  </si>
  <si>
    <t>MQ062F 
17in1 (Solid black)</t>
  </si>
  <si>
    <t>• 17-in-1 Matte Black Tactical Pliers
• Features replaceable pliers, safety rope cutter &amp; belt clip
• Professional reamer/punch, can opener &amp; multi-drivers</t>
  </si>
  <si>
    <t>• Black
• Matte black oxidized non-reflective tactical finish</t>
  </si>
  <si>
    <t>MQ067 
16in1 (Original Stainless Steel)</t>
  </si>
  <si>
    <t>• 16-in-1 Mechanical Original Multi-Tool
• Streamlined high-durability structure without belt clip
• Premium 5Cr15 blade &amp; scissors with reverse metal file</t>
  </si>
  <si>
    <t>• Original Stainless Steel
• Fine polished original stainless steel handle &amp; components</t>
  </si>
  <si>
    <t>MQ067-1 
16in1 (Black)</t>
  </si>
  <si>
    <t>• 16-in-1 Dual-Tone E-Commerce Hot Style
• High-contrast design perfect for Amazon/AliExpress visuals
• Features replaceable pliers, saw, scissors &amp; 4 drivers</t>
  </si>
  <si>
    <t>• Two-Tone: Original Steel Components + Black Handle
• Striking visual contrast with high feature visibility</t>
  </si>
  <si>
    <t>MQ067F 
16in1 (Solid black)</t>
  </si>
  <si>
    <t>• 16-in-1 Tactical Minimalist Multi-Pliers
• Balanced 13x7.5cm golden size for perfect handling
• Features 5Cr15 steel components, rope cutter &amp; reamer</t>
  </si>
  <si>
    <t>• Full Black
• Fully black oxidized surface for hardcore stealth aesthetic</t>
  </si>
  <si>
    <t>MQ071 
17in1 (Blue)</t>
  </si>
  <si>
    <t>• 17-in-1 Tech-Style Max Configuration
• Maximum utility with 4 screwdrivers &amp; independent belt clip
• Robust 5Cr15 blade &amp; scissors with integrated reverse ruler</t>
  </si>
  <si>
    <t>• Blue Handle + Original Steel Components
• Dynamic blue anodized accent for a modern tech/outdoor look</t>
  </si>
  <si>
    <t>MQ071 
17in1 (Original Stainless Steel)</t>
  </si>
  <si>
    <t>• Original Stainless Steel Handle+ Original Steel Components
• Dynamic blue anodized accent for a modern tech/outdoor look</t>
  </si>
  <si>
    <t>MQ071-1 
17in1 (Blue)</t>
  </si>
  <si>
    <t>• 17-in-1 Corporate &amp; Professional Multi-Tool
• Full-spec 18-function configuration with rugged belt clip
• Features replaceable pliers, wood saw, file &amp; can opener</t>
  </si>
  <si>
    <t>• Black Oxidized Handle + Original Steel Components
• Professional dual-finish style matching corporate brand IDs</t>
  </si>
  <si>
    <t>MQ071F 
17in1 (Pink)</t>
  </si>
  <si>
    <t>• 17-in-1 Cyber-Pink Hardcore Multi-Pliers
• Hardcore 18-function spec tailored for specific niche markets
• Features premium 5Cr15 steel, rope cutter &amp; full scissors</t>
  </si>
  <si>
    <t>• Pink Handle + Black Oxidized Components
• Highly unique pink &amp; tactical black contrast for market differentiation</t>
  </si>
  <si>
    <t>MQ088 
16in1（Black）</t>
  </si>
  <si>
    <t>• 16-in-1 Tactical EDC Pro Multi-Pliers
• Core: 5Cr15 Blade &amp; Scissors + 2Cr13 Head
• Features Replaceable Pliers, Saw &amp; Metal File (with Reverse Ruler)</t>
  </si>
  <si>
    <t>• Two-Tone: Sandblasted Components + Black Handle
• Striking visual contrast with non-reflective matte finish</t>
  </si>
  <si>
    <t>• Net Weight：276 g / pc
• Gross Weight：423 g / pc
• Quantity per Export Carton：40 pcs / carton
• Total Carton Gross Weight：16.8 kg
• Carton Dimension (L×W×H)：32.5 × 29.5 × 28 cm</t>
  </si>
  <si>
    <t>MQ089 
16in1（Black）</t>
  </si>
  <si>
    <t>• 16-in-1 Streamlined Tactical EDC Pliers
• Core: 5Cr15 Blade &amp; Full Scissors with Hanging Hole
• Features Multi-Drivers, Saw, Threading Hole &amp; Professional Reamer</t>
  </si>
  <si>
    <t>MQ007-8 
13in1 (Black)</t>
  </si>
  <si>
    <t>• 13-in-1 Classic Essential Multi-Pliers
• Core: 5Cr15 Blade &amp; Scissors / 5Cr15
• Streamlined essential functions, ultra-cost-effective for mass wholesale</t>
  </si>
  <si>
    <t>• Net Weight：340 g / pc
• Gross Weight：480 g / pc
• Quantity per Export Carton：40 pcs / carton
• Total Carton Gross Weight：19.2 kg
• Carton Dimension (L×W×H)：32.5 × 29.5 × 28 cm</t>
  </si>
  <si>
    <t>Compact &amp; Entry-level
轻量实用/入门经典</t>
  </si>
  <si>
    <t>MULTI-FUNCTIONAL TOOL (AXE)</t>
  </si>
  <si>
    <t>MQ048F 
15in1 (Red &amp; Black)</t>
  </si>
  <si>
    <t>• 15-in-1 Heavy-Duty Tactical Multi-Functional Axe
• Core: Premium 3Cr13 Steel Components &amp; 2Cr13 Pliers
• Features Hammer, Axe, Wood Saw, Survival Fire Starter &amp; Whistle</t>
  </si>
  <si>
    <t xml:space="preserve"> • Two-Tone: Tactical Red &amp; Black Anodized Aluminium Handle
• Non-reflective black oxidized finish on all stainless steel tools</t>
  </si>
  <si>
    <t>• Net Weight: 440.9 g / pc
• Gross Weight: 490 g / pc
• Single Package Dimension: 18 × 10 × 3 cm
• Quantity per Export Carton: 36 pcs / carton
• Total Carton Gross Weight: 18.1 kg
• Carton Dimension (L×W×H): 38 × 32.5 × 20 cm</t>
  </si>
  <si>
    <t>Heavy-Duty &amp; Full-Feature
硬核战术与丛林生存系列</t>
  </si>
  <si>
    <t>MQ048F 
15in1 (Solid black)</t>
  </si>
  <si>
    <t>• Monolithic: Solid Black Oxidized Aluminium Handle
• Full uniform non-reflective black oxidized coating across all components</t>
  </si>
  <si>
    <t>MS019-3 
14in1 (Solid black)</t>
  </si>
  <si>
    <t>• 14-in-1 Advanced Integration Multi-Functional Survival Axe
• Core: High-Strength 3Cr13 Steel &amp; 2Cr13 Hammer Head
• Features Tactical Axe, Impact Hammer, Deployment Pliers &amp; Wood Saw</t>
  </si>
  <si>
    <t>• Tactical Styling: Solid Black Oxidized Aluminium Handle
• 100% full-body non-reflective black oxidized treatment across all tools</t>
  </si>
  <si>
    <t>• Net Weight: 394 g / pc
• Gross Weight: 502 g / pc
• Single Package Dimension: 18 × 10 × 3 cm
• Quantity per Export Carton: 36 pcs / carton
• Total Carton Gross Weight: 18.4 kg
• Carton Dimension (L×W×H): 38 × 32.5 × 20 cm</t>
  </si>
  <si>
    <t>MS019 
12in1 (Black)</t>
  </si>
  <si>
    <t>• 12-in-1 Compact Multi-Functional Bushcraft Axe
• Core: High-Grade 3Cr13 Steel &amp; 2Cr13 Impact Hammer
• Features Wood Splitter, Camp Knife, Wood Saw &amp; Multi-Wrench Array</t>
  </si>
  <si>
    <t>• Two-Tone: Sleek Black Oxidized Handle with Matte Sandblasted tools
• Premium black oxidized finish applied specifically to the hammer head</t>
  </si>
  <si>
    <t>• Net Weight: 394 g / pc
• Gross Weight: 441 g / pc
• Single Package Dimension: 18 × 10 × 3 cm
• Quantity per Export Carton: 36 pcs / carton
• Total Carton Gross Weight: 16.0 kg
• Carton Dimension (L×W×H): 38 × 32.5 × 20 cm</t>
  </si>
  <si>
    <t>Tactical &amp; Bushcraft 
专业野营与极限越野系列</t>
  </si>
  <si>
    <t>MS019 
12in1 (Wood Grain)</t>
  </si>
  <si>
    <t>• Organic Texture: Hydro-Dipped Wood Grain Aluminium Handle
• Sandblasted tool array with a contrasting black oxidized hammer head</t>
  </si>
  <si>
    <t>MS019 
12in1 (Silver)</t>
  </si>
  <si>
    <t>• Classic Aesthetic: Premium Clear Anodized Aluminium Handle
• Matte sandblasted components balanced by a black oxidized hammer head</t>
  </si>
  <si>
    <t>MS019-4 
10in1 (Red)</t>
  </si>
  <si>
    <t>• 10-in-1 Streamlined Multi-Functional Camp Axe
• Core: Premium 3Cr13 Steel &amp; 2Cr13 Impact Hammer Head
• Features Splitting Axe, Camp Knife, Outdoor Wood Saw &amp; CRV Bits Kit</t>
  </si>
  <si>
    <t>• High-Visibility: Vibrant Red Anodized Aluminium Handle
• Matte black oxidized treatment on all steel implements and hammer head</t>
  </si>
  <si>
    <t>MS019-4 
10in1 (Solid black)</t>
  </si>
  <si>
    <t>• Low-Profile: Tactical Black Anodized Aluminium Handle
• Full uniform black oxidized finish on all stainless steel implements</t>
  </si>
  <si>
    <t>MA031 
13in1 (Solid black)</t>
  </si>
  <si>
    <t>• 13-in-1 Professional Extended-Reach Long Multi-Axe
• Core: Premium 3Cr13 Steel &amp; 2Cr13 Heavy Hammer Head
• Features Extended-Lever Axe, Wood Saw, Camp Knife &amp; Survival Whistle</t>
  </si>
  <si>
    <t>• Deep-Wilderness: Solid Extended Black Anodized Aluminium Handle
• Full matte black oxidized treatment on the extended steel structures</t>
  </si>
  <si>
    <t>• Net Weight: 439 g / pc
• Gross Weight: 526 g / pc
• Single Package Dimension: 26 × 12 × 3 cm
• Quantity per Export Carton: TBD
• Total Carton Gross Weight: TBD
• Carton Dimension (L×W×H): TBD</t>
  </si>
  <si>
    <t>Heavy-Duty Long Handle
长柄破障与重装特化系列</t>
  </si>
  <si>
    <t>MA031-5 
14in1 (Red)</t>
  </si>
  <si>
    <t>• 14-in-1 Professional Extended-Reach Long Multi-Axe
• Core: Premium 3Cr13 Steel &amp; 2Cr13 Heavy Hammer Head
• Features Extended Axe, Wood Saw, Camp Knife, Whistle &amp; Nail File</t>
  </si>
  <si>
    <t>• High-Visibility: Extended Crimson Red Anodized Aluminium Handle
• Contrasting deep matte black oxidized treatment on the long axe head</t>
  </si>
  <si>
    <t>MULTI-FUNCTIONAL TOOL (HAMMER)</t>
  </si>
  <si>
    <t>MS017-3S 
15in1 (Solid black)</t>
  </si>
  <si>
    <t>• 15-in-1 Heavy-Duty Multi-Functional Claw Hammer
• Core: Premium 3Cr13 Steel Components &amp; 2Cr13 Pliers/Hammer
• Features Impact Claw Hammer, Needle-Nose Pliers, Wire Cutter &amp; CRV Bits Kit</t>
  </si>
  <si>
    <t>• Stealth Profile: Solid Black Anodized Aluminium Handle
• High-durability non-reflective black oxidized treatment on hammer &amp; tools</t>
  </si>
  <si>
    <t>• Net Weight: 830 g / pc
• Gross Weight: 431 g / pc
• Single Package Dimension: 18 × 10 × 3 cm
• Quantity per Export Carton: 36 pcs / carton
• Total Carton Gross Weight: 16.2 kg
• Carton Dimension (L×W×H): 38 × 32.5 × 20 cm</t>
  </si>
  <si>
    <t>Heavy-Duty Tactical &amp; Daily Maintenance
硬核战术与日常检修系列</t>
  </si>
  <si>
    <t>MS017-3S 
15in1 (Red)</t>
  </si>
  <si>
    <t>• High-Visibility: Vibrant Red Anodized Aluminium Handle
• Uniform non-reflective black oxidized coating on hammer head &amp; inner implements</t>
  </si>
  <si>
    <t>MS017-3S 
15in1 (Gray)</t>
  </si>
  <si>
    <t>• Industrial Aesthetic: Sleek Gray Anodized Aluminium Handle
• Uniform non-reflective black oxidized coating on hammer head &amp; inner implements</t>
  </si>
  <si>
    <t>MQ042 
14in1 (Black)</t>
  </si>
  <si>
    <t>• 14-in-1 Balanced Tactical Multi-Functional Claw Hammer
• Core: Premium 3Cr13 Implements &amp; 2Cr13 Stainless Steel Hammer Head
• Features Integration Wrench, Nail Claw, Fine Metal File &amp; Wood Saw</t>
  </si>
  <si>
    <t>• Dual Texture: Tactical Black Anodized Aluminium Handle
• Premium matte sandblasted inner components paired with a black oxidized hammer head</t>
  </si>
  <si>
    <t>• Net Weight: 377.8 g / pc
• Gross Weight: 424 g / pc
• Single Package Dimension: 18 × 10 × 3 cm
• Quantity per Export Carton: 36 pcs / carton
• Total Carton Gross Weight: 15.0 kg
• Carton Dimension (L×W×H): 38 × 32.5 × 20 cm</t>
  </si>
  <si>
    <t>MQ022 
12in1 (Black)</t>
  </si>
  <si>
    <t>• 12-in-1 Streamlined Multi-Functional Claw Hammer
• Core: High-Strength 3Cr13 Tools &amp; 2Cr13 Pliers/Hammer Assembly
• Features Compact Claw Hammer, Survival Knife, Hex Wrench &amp; Integrated CRV Bits</t>
  </si>
  <si>
    <t>• Low-Profile: Matte Black Anodized Aluminium Handle
• Full-body uniform black oxidized rust-resistant treatment across all components</t>
  </si>
  <si>
    <t>• Net Weight: 393 g / pc
• Gross Weight: 439 g / pc
• Single Package Dimension: 18 × 10 × 3 cm
• Quantity per Export Carton: 36 pcs / carton
• Total Carton Gross Weight: 15.0 kg
• Carton Dimension (L×W×H): 38 × 32.5 × 20 cm</t>
  </si>
  <si>
    <t>MQ047 
16in1 (Red&amp;Black)</t>
  </si>
  <si>
    <t>• 16-in-1 Professional Fire Rescue &amp; Tactical Survival Hammer
• Core: Heavy-Duty 3Cr13 Components &amp; 2Cr13 Pliers/Hammer Assembly
• Specially Integrates: Conical Glass Breaker, Seatbelt Cutter &amp; Multi-Hex Wrench</t>
  </si>
  <si>
    <t>• Rescue Styling: Two-Tone Red &amp; Black Anodized Aluminium Handle
• Complete non-reflective black oxidized coating on all tools for tactical use</t>
  </si>
  <si>
    <t>• Net Weight: 434 g / pc
• Gross Weight: 480 g / pc
• Single Package Dimension: 18 × 10 × 3 cm
• Quantity per Export Carton: 36 pcs / carton
• Total Carton Gross Weight: 17.5 kg
• Carton Dimension (L×W×H): 38 × 32.5 × 20 cm</t>
  </si>
  <si>
    <t>Emergency Survival &amp; Fire Rescue
应急生存与消防车载救生系列</t>
  </si>
  <si>
    <t>MQ047  
16in1 (Black)</t>
  </si>
  <si>
    <t>• Low-Profile: Solid Black Anodized Aluminium Handle
• Complete non-reflective black oxidized coating on all tools for tactical use</t>
  </si>
  <si>
    <t>MS034-3 
17in1 (Solid black)</t>
  </si>
  <si>
    <t>• 17-in-1 Maximum Integration Fire Rescue Hammer
• Core: Heavy-Duty 3Cr13 Components, 2Cr13 Hammer &amp; Pliers Assembly
• Features Dual-Head Hammer (Flat + Conical), Seatbelt Cutter, Wrench Array &amp; Extended Bits</t>
  </si>
  <si>
    <t>• Tactical Grade: Premium Black Anodized Aluminium Handle
• 100% full-body non-reflective black oxidized protection across all steel mechanisms</t>
  </si>
  <si>
    <t>• Net Weight: 447 g / pc
• Gross Weight: 493 g / pc
• Single Package Dimension: 18 × 10 × 3 cm
• Quantity per Export Carton: 36 pcs / carton
• Total Carton Gross Weight: 17.82 kg
• Carton Dimension (L×W×H): 38 × 32.5 × 20 cm</t>
  </si>
  <si>
    <t>MS035 
13in1 (Solid black)</t>
  </si>
  <si>
    <t>• 13-in-1 Ultra-Compact Lightweight Multi-Functional Hammer
• Core: High-Performance 3Cr13 Steel Tools &amp; 2Cr13 Stainless Steel Hammer
• Features Flat-Nose Precision Pliers, Serrated Blade, Double-Tooth Saw &amp; Dual Safety Locks</t>
  </si>
  <si>
    <t>• Micro-EDC Profile: Matte Black Anodized Aluminium Handle
• Uniform black oxidized corrosion-resistant finish on all tool components</t>
  </si>
  <si>
    <t>• Net Weight: 247.2 g / pc
• Gross Weight: 294.4 g / pc
• Single Package Dimension: 16 × 9 × 3 cm
• Quantity per Export Carton: 40 pcs / carton
• Total Carton Gross Weight: 12.5 kg
• Carton Dimension (L×W×H): 38.5 × 33.5 × 18 cm</t>
  </si>
  <si>
    <t>Ultra-Lightweight EDC &amp; Dual-Lock
超轻量EDC与精密双锁系列</t>
  </si>
  <si>
    <t>MS035B 
13in1 (Solid black)</t>
  </si>
  <si>
    <t>MQ050 
12in1 (Red&amp;Black)</t>
  </si>
  <si>
    <t>• 12-in-1 Mechanic Special Multi-Functional Hammer
• Core: 3Cr13 Industrial Implements &amp; High-Strength 2Cr13 Hammer/Pliers
• Features Heavy-Duty Hammer, Mechanical Wrench, Needle-Nose Pliers &amp; Can Opener</t>
  </si>
  <si>
    <t>• Industrial Contrast: Two-Tone Red &amp; Black Anodized Aluminium Handle
• Selective Finishes: Black oxidized framework paired with sandblasted mechanical inner tools</t>
  </si>
  <si>
    <t>• Net Weight: 460 g / pc
• Gross Weight: 505 g / pc
• Single Package Dimension: 18 × 10 × 3 cm
• Quantity per Export Carton: 36 pcs / carton
• Total Carton Gross Weight: 18.5 kg
• Carton Dimension (L×W×H): 38 × 32.5 × 20 cm</t>
  </si>
  <si>
    <t>Specialized Mechanical Utility
机械特化与多能扳手系列</t>
  </si>
  <si>
    <t>MS041 
11in1 (Solid black)</t>
  </si>
  <si>
    <t>• 11-in-1 Extended-Reach Long Multi-Functional Hammer
• Core: High-Grade 3Cr13 Components &amp; 2Cr13 Structural Hammer Head
• Features Extended-Lever Hammer, Survival Fire Starter, High-Decibel Whistle &amp; Utility Hook</t>
  </si>
  <si>
    <t>• Deep Wilderness: Extended Matte Black Anodized Aluminium Handle
• Complete uniform black oxidized finish on the heavy-duty hammer head &amp; steel components</t>
  </si>
  <si>
    <t>• Net Weight: 474 g / pc
• Gross Weight: 556 g / pc
• Single Package Dimension: 26 × 12 × 3 cm
• Quantity per Export Carton: TBD (To Be Determined)
• Total Carton Gross Weight: TBD
• Carton Dimension (L×W×H): TBD</t>
  </si>
  <si>
    <t>eavy-Duty Long Handle &amp; Wilderness Pioneer
长柄拓荒与野外生存系列</t>
  </si>
  <si>
    <t>MS041 
11in1 (Red)</t>
  </si>
  <si>
    <t>• Emergency Signal: Extended Crimson Red Anodized Aluminium Handle
• Contrasting matte black oxidized treatment applied to the heavy long steel hammer head</t>
  </si>
  <si>
    <t>MULTI-FUNCTIONAL TOOL (WRENCH)</t>
  </si>
  <si>
    <t>MQ024 
10in1 (Black)</t>
  </si>
  <si>
    <t>• 10-in-1 Essential Mechanical Utility Wrench
• Core: Premium 3Cr13 Tools &amp; 2Cr13 Structural Wrench
• Features: 6-Inch Adjustable Wrench, Needle-Nose Pliers, Wire Cutter, CRV Bits &amp; Bottle Opener</t>
  </si>
  <si>
    <t>• Net Weight: 363 g / pc
• Gross Weight: 409 g / pc
• Single Package Dimension: 18 × 10 × 3 cm
• Quantity per Export Carton: 36 pcs / carton
• Total Carton Gross Weight: 14.83 kg
• Carton Dimension (L×W×H): 380 × 325 × 200 mm</t>
  </si>
  <si>
    <t>Essential Mechanical Utility Series</t>
  </si>
  <si>
    <t>MQ044 
14in1 (Black)</t>
  </si>
  <si>
    <t>• 14-in-1 Tactical Outdoor &amp; Emergency Survival Wrench
• Core: High-Grade 3Cr13 Steel &amp; 2Cr13 Impact Wrench Jaw
• Features Wood Saw, Survival Fire Starter, High-Decibel Whistle &amp; CRV Bits Kit</t>
  </si>
  <si>
    <t>• Net Weight: 359 g / pc
• Gross Weight: 405 g / pc
• Single Package Dimension: 18 × 10 × 3 cm
• Quantity per Export Carton: 36 pcs / carton
• Total Carton Gross Weight: 15.00 kg
• Carton Dimension (L×W×H): 380 × 325 × 200 mm</t>
  </si>
  <si>
    <t>Tactical Outdoor &amp; Emergency Survival Series</t>
  </si>
  <si>
    <t>MS014-3 
13in1 (Black)</t>
  </si>
  <si>
    <t>• 13-in-1 Professional Maximum Fastening Special Wrench
• Core: Premium 3Cr13 Steel Components &amp; 2Cr13 Hardware Wrench Core
• Features 5-Piece Folding Hexagonal Wrench Array, Wood Saw, Knife &amp; CRV Bits Group</t>
  </si>
  <si>
    <t>• Net Weight: 362 g / pc
• Gross Weight: 409 g / pc
• Single Package Dimension: 18 × 10 × 3 cm
• Quantity per Export Carton: 36 pcs / carton
• Total Carton Gross Weight: 15.20 kg
• Carton Dimension (L×W×H): 380 × 325 × 200 mm</t>
  </si>
  <si>
    <t>Maximum Fastening &amp; Hardware Special Series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</si>
</sst>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\-00\-00"/>
    <numFmt numFmtId="177" formatCode="&quot;“&quot;&quot;—&quot;&quot;—&quot;&quot;—&quot;&quot;—&quot;&quot;—&quot;&quot;—&quot;&quot;—&quot;&quot;—&quot;&quot;—&quot;&quot;—&quot;&quot;—&quot;&quot;—&quot;&quot;”&quot;@&quot;“&quot;&quot;—&quot;&quot;—&quot;&quot;—&quot;&quot;—&quot;&quot;—&quot;&quot;—&quot;&quot;—&quot;&quot;—&quot;&quot;—&quot;&quot;—&quot;&quot;—&quot;&quot;—&quot;&quot;”&quot;"/>
  </numFmts>
  <fonts count="36">
    <font>
      <sz val="11"/>
      <color theme="1"/>
      <name val="宋体"/>
      <charset val="134"/>
      <scheme val="minor"/>
    </font>
    <font>
      <b/>
      <sz val="9"/>
      <color theme="1"/>
      <name val="MiSans Bold"/>
      <charset val="134"/>
    </font>
    <font>
      <b/>
      <sz val="12"/>
      <color theme="1"/>
      <name val="MiSans Bold"/>
      <charset val="134"/>
    </font>
    <font>
      <sz val="9"/>
      <color theme="1"/>
      <name val="MiSans Normal"/>
      <charset val="134"/>
    </font>
    <font>
      <sz val="8"/>
      <color theme="1"/>
      <name val="MiSans Normal"/>
      <charset val="134"/>
    </font>
    <font>
      <u/>
      <sz val="11"/>
      <color rgb="FF0000FF"/>
      <name val="宋体"/>
      <charset val="0"/>
      <scheme val="minor"/>
    </font>
    <font>
      <b/>
      <sz val="11"/>
      <color theme="1"/>
      <name val="MiSans Bold"/>
      <charset val="134"/>
    </font>
    <font>
      <sz val="10"/>
      <color theme="1"/>
      <name val="MiSans Normal"/>
      <charset val="134"/>
    </font>
    <font>
      <sz val="11"/>
      <color theme="1"/>
      <name val="MiSans Normal"/>
      <charset val="134"/>
    </font>
    <font>
      <b/>
      <u/>
      <sz val="11"/>
      <color rgb="FF800080"/>
      <name val="MiSans Bold"/>
      <charset val="0"/>
    </font>
    <font>
      <b/>
      <sz val="10"/>
      <color theme="1"/>
      <name val="MiSans Bold"/>
      <charset val="134"/>
    </font>
    <font>
      <u/>
      <sz val="10"/>
      <color theme="1"/>
      <name val="MiSans Normal"/>
      <charset val="134"/>
    </font>
    <font>
      <sz val="12"/>
      <color theme="1"/>
      <name val="宋体"/>
      <charset val="134"/>
      <scheme val="minor"/>
    </font>
    <font>
      <sz val="12"/>
      <color theme="1"/>
      <name val="MiSans Normal"/>
      <charset val="134"/>
    </font>
    <font>
      <b/>
      <sz val="11"/>
      <color rgb="FF800080"/>
      <name val="MiSans Bold"/>
      <charset val="0"/>
    </font>
    <font>
      <b/>
      <sz val="11"/>
      <color theme="1"/>
      <name val="宋体"/>
      <charset val="134"/>
      <scheme val="minor"/>
    </font>
    <font>
      <b/>
      <sz val="11"/>
      <color theme="0"/>
      <name val="MiSans Bold"/>
      <charset val="134"/>
    </font>
    <font>
      <sz val="11"/>
      <color theme="0"/>
      <name val="MiSans Normal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2" tint="-0.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05"/>
        <bgColor indexed="64"/>
      </patternFill>
    </fill>
    <fill>
      <patternFill patternType="solid">
        <fgColor rgb="FF0A9ED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2" tint="-0.1"/>
      </right>
      <top style="thin">
        <color theme="2" tint="-0.1"/>
      </top>
      <bottom style="thin">
        <color theme="2" tint="-0.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2" tint="-0.1"/>
      </bottom>
      <diagonal/>
    </border>
    <border>
      <left style="thin">
        <color theme="2" tint="-0.1"/>
      </left>
      <right style="thin">
        <color theme="2" tint="-0.1"/>
      </right>
      <top/>
      <bottom style="thin">
        <color theme="2" tint="-0.1"/>
      </bottom>
      <diagonal/>
    </border>
    <border>
      <left style="thin">
        <color theme="2" tint="-0.1"/>
      </left>
      <right style="thin">
        <color theme="2" tint="-0.1"/>
      </right>
      <top style="thin">
        <color theme="2" tint="-0.1"/>
      </top>
      <bottom style="thin">
        <color theme="2" tint="-0.1"/>
      </bottom>
      <diagonal/>
    </border>
    <border>
      <left style="thin">
        <color theme="2" tint="-0.1"/>
      </left>
      <right style="thin">
        <color theme="2" tint="-0.1"/>
      </right>
      <top style="thin">
        <color theme="2" tint="-0.1"/>
      </top>
      <bottom/>
      <diagonal/>
    </border>
    <border>
      <left style="thin">
        <color theme="2" tint="-0.1"/>
      </left>
      <right style="thin">
        <color theme="2" tint="-0.1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1" tint="0.5"/>
      </left>
      <right style="thin">
        <color theme="2" tint="-0.1"/>
      </right>
      <top style="thin">
        <color theme="1" tint="0.5"/>
      </top>
      <bottom/>
      <diagonal/>
    </border>
    <border>
      <left/>
      <right style="thin">
        <color theme="2" tint="-0.1"/>
      </right>
      <top style="thin">
        <color theme="1" tint="0.5"/>
      </top>
      <bottom/>
      <diagonal/>
    </border>
    <border>
      <left/>
      <right/>
      <top style="thin">
        <color theme="1" tint="0.5"/>
      </top>
      <bottom/>
      <diagonal/>
    </border>
    <border>
      <left style="thin">
        <color theme="2" tint="-0.1"/>
      </left>
      <right style="thin">
        <color theme="2" tint="-0.1"/>
      </right>
      <top style="thin">
        <color theme="1" tint="0.5"/>
      </top>
      <bottom/>
      <diagonal/>
    </border>
    <border>
      <left style="thin">
        <color theme="2" tint="-0.1"/>
      </left>
      <right style="thin">
        <color theme="1" tint="0.5"/>
      </right>
      <top style="thin">
        <color theme="1" tint="0.5"/>
      </top>
      <bottom/>
      <diagonal/>
    </border>
    <border>
      <left style="thin">
        <color theme="1" tint="0.5"/>
      </left>
      <right style="thin">
        <color theme="2"/>
      </right>
      <top style="thin">
        <color theme="1" tint="0.5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1" tint="0.5"/>
      </top>
      <bottom style="thin">
        <color theme="2"/>
      </bottom>
      <diagonal/>
    </border>
    <border>
      <left style="thin">
        <color theme="2"/>
      </left>
      <right style="thin">
        <color theme="1" tint="0.5"/>
      </right>
      <top style="thin">
        <color theme="1" tint="0.5"/>
      </top>
      <bottom style="thin">
        <color theme="2"/>
      </bottom>
      <diagonal/>
    </border>
    <border>
      <left style="thin">
        <color theme="1" tint="0.5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1" tint="0.5"/>
      </right>
      <top style="thin">
        <color theme="2"/>
      </top>
      <bottom style="thin">
        <color theme="2"/>
      </bottom>
      <diagonal/>
    </border>
    <border>
      <left style="thin">
        <color theme="1" tint="0.5"/>
      </left>
      <right style="thin">
        <color theme="2"/>
      </right>
      <top style="thin">
        <color theme="2"/>
      </top>
      <bottom style="thin">
        <color theme="1" tint="0.5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1" tint="0.5"/>
      </bottom>
      <diagonal/>
    </border>
    <border>
      <left style="thin">
        <color theme="2"/>
      </left>
      <right style="thin">
        <color theme="1" tint="0.5"/>
      </right>
      <top style="thin">
        <color theme="2"/>
      </top>
      <bottom style="thin">
        <color theme="1" tint="0.5"/>
      </bottom>
      <diagonal/>
    </border>
    <border>
      <left style="thin">
        <color theme="2"/>
      </left>
      <right/>
      <top style="thin">
        <color theme="2"/>
      </top>
      <bottom/>
      <diagonal/>
    </border>
    <border>
      <left/>
      <right/>
      <top style="thin">
        <color theme="2"/>
      </top>
      <bottom/>
      <diagonal/>
    </border>
    <border>
      <left/>
      <right style="thin">
        <color theme="2"/>
      </right>
      <top style="thin">
        <color theme="2"/>
      </top>
      <bottom/>
      <diagonal/>
    </border>
    <border>
      <left style="thin">
        <color theme="2"/>
      </left>
      <right/>
      <top/>
      <bottom/>
      <diagonal/>
    </border>
    <border>
      <left/>
      <right style="thin">
        <color theme="2"/>
      </right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/>
      <right/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6" borderId="31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32" applyNumberFormat="0" applyFill="0" applyAlignment="0" applyProtection="0">
      <alignment vertical="center"/>
    </xf>
    <xf numFmtId="0" fontId="23" fillId="0" borderId="32" applyNumberFormat="0" applyFill="0" applyAlignment="0" applyProtection="0">
      <alignment vertical="center"/>
    </xf>
    <xf numFmtId="0" fontId="24" fillId="0" borderId="33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7" borderId="34" applyNumberFormat="0" applyAlignment="0" applyProtection="0">
      <alignment vertical="center"/>
    </xf>
    <xf numFmtId="0" fontId="26" fillId="8" borderId="35" applyNumberFormat="0" applyAlignment="0" applyProtection="0">
      <alignment vertical="center"/>
    </xf>
    <xf numFmtId="0" fontId="27" fillId="8" borderId="34" applyNumberFormat="0" applyAlignment="0" applyProtection="0">
      <alignment vertical="center"/>
    </xf>
    <xf numFmtId="0" fontId="28" fillId="9" borderId="36" applyNumberFormat="0" applyAlignment="0" applyProtection="0">
      <alignment vertical="center"/>
    </xf>
    <xf numFmtId="0" fontId="29" fillId="0" borderId="37" applyNumberFormat="0" applyFill="0" applyAlignment="0" applyProtection="0">
      <alignment vertical="center"/>
    </xf>
    <xf numFmtId="0" fontId="30" fillId="0" borderId="38" applyNumberFormat="0" applyFill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</cellStyleXfs>
  <cellXfs count="79">
    <xf numFmtId="0" fontId="0" fillId="0" borderId="0" xfId="0">
      <alignment vertical="center"/>
    </xf>
    <xf numFmtId="0" fontId="0" fillId="0" borderId="0" xfId="0" applyProtection="1">
      <alignment vertical="center"/>
      <protection hidden="1"/>
    </xf>
    <xf numFmtId="0" fontId="1" fillId="2" borderId="1" xfId="0" applyFont="1" applyFill="1" applyBorder="1" applyAlignment="1" applyProtection="1">
      <alignment horizontal="center" vertical="center" wrapText="1"/>
      <protection hidden="1"/>
    </xf>
    <xf numFmtId="0" fontId="0" fillId="0" borderId="2" xfId="0" applyBorder="1" applyProtection="1">
      <alignment vertical="center"/>
      <protection hidden="1"/>
    </xf>
    <xf numFmtId="0" fontId="2" fillId="3" borderId="3" xfId="0" applyFont="1" applyFill="1" applyBorder="1" applyAlignment="1" applyProtection="1">
      <alignment horizontal="center" vertical="center" wrapText="1"/>
      <protection hidden="1"/>
    </xf>
    <xf numFmtId="0" fontId="1" fillId="3" borderId="3" xfId="0" applyFont="1" applyFill="1" applyBorder="1" applyAlignment="1" applyProtection="1">
      <alignment horizontal="center" vertical="center" wrapText="1"/>
      <protection hidden="1"/>
    </xf>
    <xf numFmtId="0" fontId="3" fillId="0" borderId="4" xfId="0" applyFont="1" applyBorder="1" applyAlignment="1" applyProtection="1">
      <alignment horizontal="center" vertical="center" wrapText="1"/>
      <protection hidden="1"/>
    </xf>
    <xf numFmtId="0" fontId="3" fillId="0" borderId="4" xfId="0" applyFont="1" applyBorder="1" applyAlignment="1" applyProtection="1">
      <alignment vertical="center" wrapText="1"/>
      <protection locked="0" hidden="1"/>
    </xf>
    <xf numFmtId="0" fontId="4" fillId="0" borderId="4" xfId="0" applyFont="1" applyBorder="1" applyAlignment="1" applyProtection="1">
      <alignment vertical="center" wrapText="1"/>
      <protection hidden="1"/>
    </xf>
    <xf numFmtId="0" fontId="3" fillId="0" borderId="4" xfId="0" applyFont="1" applyBorder="1" applyAlignment="1" applyProtection="1">
      <alignment vertical="center" wrapText="1"/>
      <protection hidden="1"/>
    </xf>
    <xf numFmtId="0" fontId="3" fillId="0" borderId="5" xfId="0" applyFont="1" applyBorder="1" applyAlignment="1" applyProtection="1">
      <alignment horizontal="center" vertical="center" wrapText="1"/>
      <protection hidden="1"/>
    </xf>
    <xf numFmtId="0" fontId="3" fillId="0" borderId="5" xfId="0" applyFont="1" applyBorder="1" applyAlignment="1" applyProtection="1">
      <alignment vertical="center" wrapText="1"/>
      <protection locked="0" hidden="1"/>
    </xf>
    <xf numFmtId="0" fontId="3" fillId="0" borderId="5" xfId="0" applyFont="1" applyBorder="1" applyAlignment="1" applyProtection="1">
      <alignment vertical="center" wrapText="1"/>
      <protection hidden="1"/>
    </xf>
    <xf numFmtId="0" fontId="3" fillId="0" borderId="5" xfId="0" applyFont="1" applyBorder="1" applyAlignment="1" applyProtection="1">
      <alignment horizontal="center" vertical="center" wrapText="1"/>
      <protection locked="0" hidden="1"/>
    </xf>
    <xf numFmtId="0" fontId="0" fillId="0" borderId="5" xfId="0" applyBorder="1" applyProtection="1">
      <alignment vertical="center"/>
      <protection locked="0" hidden="1"/>
    </xf>
    <xf numFmtId="0" fontId="0" fillId="0" borderId="0" xfId="0" applyProtection="1">
      <alignment vertical="center"/>
      <protection locked="0" hidden="1"/>
    </xf>
    <xf numFmtId="0" fontId="3" fillId="0" borderId="6" xfId="0" applyFont="1" applyBorder="1" applyAlignment="1" applyProtection="1">
      <alignment horizontal="center" vertical="center" wrapText="1"/>
      <protection hidden="1"/>
    </xf>
    <xf numFmtId="0" fontId="3" fillId="0" borderId="7" xfId="0" applyFont="1" applyBorder="1" applyAlignment="1" applyProtection="1">
      <alignment horizontal="center" vertical="center" wrapText="1"/>
      <protection hidden="1"/>
    </xf>
    <xf numFmtId="0" fontId="3" fillId="0" borderId="6" xfId="0" applyFont="1" applyBorder="1" applyAlignment="1" applyProtection="1">
      <alignment vertical="center" wrapText="1"/>
      <protection hidden="1"/>
    </xf>
    <xf numFmtId="0" fontId="0" fillId="0" borderId="0" xfId="0" applyAlignment="1" applyProtection="1">
      <alignment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5" fillId="0" borderId="0" xfId="6" applyAlignment="1" applyProtection="1">
      <alignment horizontal="center" vertical="center"/>
      <protection hidden="1"/>
    </xf>
    <xf numFmtId="0" fontId="0" fillId="0" borderId="0" xfId="0" applyAlignment="1" applyProtection="1">
      <alignment vertical="center"/>
      <protection hidden="1"/>
    </xf>
    <xf numFmtId="0" fontId="6" fillId="0" borderId="0" xfId="0" applyFont="1" applyAlignment="1" applyProtection="1">
      <alignment horizontal="right" wrapText="1"/>
      <protection hidden="1"/>
    </xf>
    <xf numFmtId="0" fontId="7" fillId="0" borderId="0" xfId="0" applyFont="1" applyAlignment="1" applyProtection="1">
      <alignment horizontal="left" wrapText="1"/>
      <protection hidden="1"/>
    </xf>
    <xf numFmtId="0" fontId="6" fillId="0" borderId="0" xfId="0" applyFont="1" applyAlignment="1" applyProtection="1">
      <alignment horizontal="center" vertical="top" wrapText="1"/>
      <protection hidden="1"/>
    </xf>
    <xf numFmtId="0" fontId="8" fillId="0" borderId="0" xfId="0" applyFont="1" applyAlignment="1" applyProtection="1">
      <alignment horizontal="center" vertical="top" wrapText="1"/>
      <protection hidden="1"/>
    </xf>
    <xf numFmtId="0" fontId="6" fillId="0" borderId="0" xfId="0" applyFont="1" applyAlignment="1" applyProtection="1">
      <alignment horizontal="right" vertical="top" wrapText="1"/>
      <protection hidden="1"/>
    </xf>
    <xf numFmtId="0" fontId="7" fillId="0" borderId="0" xfId="0" applyFont="1" applyAlignment="1" applyProtection="1">
      <alignment horizontal="left" vertical="top" wrapText="1"/>
      <protection hidden="1"/>
    </xf>
    <xf numFmtId="0" fontId="9" fillId="0" borderId="0" xfId="6" applyFont="1" applyAlignment="1" applyProtection="1">
      <alignment horizontal="center" vertical="top"/>
      <protection hidden="1"/>
    </xf>
    <xf numFmtId="0" fontId="8" fillId="0" borderId="0" xfId="0" applyFont="1" applyAlignment="1" applyProtection="1">
      <alignment horizontal="center" vertical="top"/>
      <protection hidden="1"/>
    </xf>
    <xf numFmtId="0" fontId="0" fillId="0" borderId="0" xfId="0" applyAlignment="1" applyProtection="1">
      <alignment horizontal="justify" vertical="center"/>
      <protection hidden="1"/>
    </xf>
    <xf numFmtId="0" fontId="10" fillId="4" borderId="0" xfId="0" applyFont="1" applyFill="1" applyAlignment="1" applyProtection="1">
      <alignment horizontal="center" vertical="center" wrapText="1"/>
      <protection hidden="1"/>
    </xf>
    <xf numFmtId="0" fontId="11" fillId="4" borderId="0" xfId="0" applyFont="1" applyFill="1" applyAlignment="1" applyProtection="1">
      <alignment horizontal="left" vertical="center" wrapText="1"/>
      <protection locked="0" hidden="1"/>
    </xf>
    <xf numFmtId="0" fontId="11" fillId="4" borderId="8" xfId="0" applyFont="1" applyFill="1" applyBorder="1" applyAlignment="1" applyProtection="1">
      <alignment horizontal="left" vertical="center" wrapText="1"/>
      <protection locked="0" hidden="1"/>
    </xf>
    <xf numFmtId="0" fontId="12" fillId="0" borderId="0" xfId="0" applyFont="1" applyAlignment="1" applyProtection="1">
      <alignment horizontal="center" vertical="center"/>
      <protection hidden="1"/>
    </xf>
    <xf numFmtId="0" fontId="12" fillId="0" borderId="8" xfId="0" applyFont="1" applyBorder="1" applyAlignment="1" applyProtection="1">
      <alignment horizontal="center" vertical="center"/>
      <protection hidden="1"/>
    </xf>
    <xf numFmtId="0" fontId="13" fillId="0" borderId="0" xfId="0" applyFont="1" applyAlignment="1" applyProtection="1">
      <alignment horizontal="center" vertical="center"/>
      <protection hidden="1"/>
    </xf>
    <xf numFmtId="176" fontId="11" fillId="4" borderId="0" xfId="0" applyNumberFormat="1" applyFont="1" applyFill="1" applyAlignment="1" applyProtection="1">
      <alignment horizontal="left" vertical="center" wrapText="1"/>
      <protection locked="0" hidden="1"/>
    </xf>
    <xf numFmtId="0" fontId="0" fillId="0" borderId="0" xfId="0" applyBorder="1" applyAlignment="1" applyProtection="1">
      <alignment horizontal="center" vertical="center"/>
      <protection hidden="1"/>
    </xf>
    <xf numFmtId="0" fontId="1" fillId="3" borderId="9" xfId="0" applyFont="1" applyFill="1" applyBorder="1" applyAlignment="1" applyProtection="1">
      <alignment horizontal="center" vertical="center" wrapText="1"/>
      <protection hidden="1"/>
    </xf>
    <xf numFmtId="0" fontId="1" fillId="3" borderId="10" xfId="0" applyFont="1" applyFill="1" applyBorder="1" applyAlignment="1" applyProtection="1">
      <alignment horizontal="center" vertical="center" wrapText="1"/>
      <protection hidden="1"/>
    </xf>
    <xf numFmtId="0" fontId="1" fillId="3" borderId="11" xfId="0" applyFont="1" applyFill="1" applyBorder="1" applyAlignment="1" applyProtection="1">
      <alignment horizontal="center" vertical="center" wrapText="1"/>
      <protection hidden="1"/>
    </xf>
    <xf numFmtId="0" fontId="1" fillId="3" borderId="12" xfId="0" applyFont="1" applyFill="1" applyBorder="1" applyAlignment="1" applyProtection="1">
      <alignment horizontal="center" vertical="center" wrapText="1"/>
      <protection hidden="1"/>
    </xf>
    <xf numFmtId="0" fontId="1" fillId="3" borderId="13" xfId="0" applyFont="1" applyFill="1" applyBorder="1" applyAlignment="1" applyProtection="1">
      <alignment horizontal="center" vertical="center" wrapText="1"/>
      <protection hidden="1"/>
    </xf>
    <xf numFmtId="0" fontId="1" fillId="0" borderId="14" xfId="0" applyFont="1" applyBorder="1" applyAlignment="1" applyProtection="1">
      <alignment horizontal="center" vertical="center" wrapText="1"/>
      <protection locked="0" hidden="1"/>
    </xf>
    <xf numFmtId="0" fontId="3" fillId="0" borderId="15" xfId="0" applyFont="1" applyBorder="1" applyAlignment="1" applyProtection="1">
      <alignment vertical="center" wrapText="1"/>
      <protection hidden="1"/>
    </xf>
    <xf numFmtId="0" fontId="8" fillId="0" borderId="16" xfId="0" applyFont="1" applyBorder="1" applyAlignment="1" applyProtection="1">
      <alignment horizontal="center" vertical="center"/>
      <protection locked="0" hidden="1"/>
    </xf>
    <xf numFmtId="0" fontId="1" fillId="0" borderId="17" xfId="0" applyFont="1" applyBorder="1" applyAlignment="1" applyProtection="1">
      <alignment horizontal="center" vertical="center" wrapText="1"/>
      <protection locked="0" hidden="1"/>
    </xf>
    <xf numFmtId="0" fontId="3" fillId="0" borderId="18" xfId="0" applyFont="1" applyBorder="1" applyAlignment="1" applyProtection="1">
      <alignment vertical="center" wrapText="1"/>
      <protection hidden="1"/>
    </xf>
    <xf numFmtId="0" fontId="8" fillId="0" borderId="19" xfId="0" applyFont="1" applyBorder="1" applyAlignment="1" applyProtection="1">
      <alignment horizontal="center" vertical="center" wrapText="1"/>
      <protection locked="0" hidden="1"/>
    </xf>
    <xf numFmtId="0" fontId="8" fillId="0" borderId="19" xfId="0" applyFont="1" applyBorder="1" applyAlignment="1" applyProtection="1">
      <alignment horizontal="center" vertical="center"/>
      <protection locked="0" hidden="1"/>
    </xf>
    <xf numFmtId="0" fontId="1" fillId="0" borderId="20" xfId="0" applyFont="1" applyBorder="1" applyAlignment="1" applyProtection="1">
      <alignment horizontal="center" vertical="center" wrapText="1"/>
      <protection locked="0" hidden="1"/>
    </xf>
    <xf numFmtId="0" fontId="3" fillId="0" borderId="21" xfId="0" applyFont="1" applyBorder="1" applyAlignment="1" applyProtection="1">
      <alignment vertical="center" wrapText="1"/>
      <protection hidden="1"/>
    </xf>
    <xf numFmtId="0" fontId="8" fillId="0" borderId="22" xfId="0" applyFont="1" applyBorder="1" applyAlignment="1" applyProtection="1">
      <alignment horizontal="center" vertical="center"/>
      <protection locked="0" hidden="1"/>
    </xf>
    <xf numFmtId="0" fontId="14" fillId="0" borderId="0" xfId="6" applyFont="1" applyBorder="1" applyAlignment="1" applyProtection="1">
      <alignment horizontal="center" vertical="center"/>
      <protection locked="0" hidden="1"/>
    </xf>
    <xf numFmtId="0" fontId="8" fillId="0" borderId="0" xfId="0" applyFont="1" applyBorder="1" applyAlignment="1" applyProtection="1">
      <alignment horizontal="center" vertical="center"/>
      <protection locked="0" hidden="1"/>
    </xf>
    <xf numFmtId="177" fontId="0" fillId="0" borderId="0" xfId="0" applyNumberFormat="1" applyAlignment="1" applyProtection="1">
      <alignment vertical="center"/>
      <protection hidden="1"/>
    </xf>
    <xf numFmtId="177" fontId="15" fillId="0" borderId="0" xfId="0" applyNumberFormat="1" applyFont="1" applyAlignment="1" applyProtection="1">
      <alignment horizontal="center" vertical="center"/>
      <protection hidden="1"/>
    </xf>
    <xf numFmtId="177" fontId="0" fillId="0" borderId="0" xfId="0" applyNumberFormat="1" applyAlignment="1" applyProtection="1">
      <alignment horizontal="center" vertical="center"/>
      <protection hidden="1"/>
    </xf>
    <xf numFmtId="0" fontId="8" fillId="0" borderId="0" xfId="0" applyFont="1" applyBorder="1" applyAlignment="1" applyProtection="1">
      <alignment horizontal="center" vertical="center"/>
      <protection locked="0" hidden="1"/>
    </xf>
    <xf numFmtId="0" fontId="2" fillId="3" borderId="0" xfId="0" applyFont="1" applyFill="1" applyAlignment="1" applyProtection="1">
      <alignment horizontal="center" vertical="center" wrapText="1"/>
      <protection hidden="1"/>
    </xf>
    <xf numFmtId="0" fontId="2" fillId="0" borderId="0" xfId="0" applyFont="1" applyFill="1" applyAlignment="1" applyProtection="1">
      <alignment horizontal="left" vertical="center" wrapText="1" indent="1"/>
      <protection hidden="1"/>
    </xf>
    <xf numFmtId="0" fontId="8" fillId="0" borderId="23" xfId="0" applyFont="1" applyBorder="1" applyAlignment="1" applyProtection="1">
      <alignment horizontal="center" vertical="center" wrapText="1"/>
      <protection locked="0" hidden="1"/>
    </xf>
    <xf numFmtId="0" fontId="8" fillId="0" borderId="24" xfId="0" applyFont="1" applyBorder="1" applyAlignment="1" applyProtection="1">
      <alignment horizontal="center" vertical="center" wrapText="1"/>
      <protection locked="0" hidden="1"/>
    </xf>
    <xf numFmtId="0" fontId="8" fillId="0" borderId="25" xfId="0" applyFont="1" applyBorder="1" applyAlignment="1" applyProtection="1">
      <alignment horizontal="center" vertical="center" wrapText="1"/>
      <protection locked="0" hidden="1"/>
    </xf>
    <xf numFmtId="0" fontId="8" fillId="0" borderId="26" xfId="0" applyFont="1" applyBorder="1" applyAlignment="1" applyProtection="1">
      <alignment horizontal="center" vertical="center" wrapText="1"/>
      <protection locked="0" hidden="1"/>
    </xf>
    <xf numFmtId="0" fontId="8" fillId="0" borderId="0" xfId="0" applyFont="1" applyAlignment="1" applyProtection="1">
      <alignment horizontal="center" vertical="center" wrapText="1"/>
      <protection locked="0" hidden="1"/>
    </xf>
    <xf numFmtId="0" fontId="8" fillId="0" borderId="27" xfId="0" applyFont="1" applyBorder="1" applyAlignment="1" applyProtection="1">
      <alignment horizontal="center" vertical="center" wrapText="1"/>
      <protection locked="0" hidden="1"/>
    </xf>
    <xf numFmtId="0" fontId="8" fillId="0" borderId="0" xfId="0" applyFont="1" applyAlignment="1" applyProtection="1">
      <alignment horizontal="center" vertical="center" wrapText="1"/>
      <protection hidden="1"/>
    </xf>
    <xf numFmtId="0" fontId="8" fillId="0" borderId="28" xfId="0" applyFont="1" applyBorder="1" applyAlignment="1" applyProtection="1">
      <alignment horizontal="center" vertical="center" wrapText="1"/>
      <protection locked="0" hidden="1"/>
    </xf>
    <xf numFmtId="0" fontId="8" fillId="0" borderId="29" xfId="0" applyFont="1" applyBorder="1" applyAlignment="1" applyProtection="1">
      <alignment horizontal="center" vertical="center" wrapText="1"/>
      <protection locked="0" hidden="1"/>
    </xf>
    <xf numFmtId="0" fontId="8" fillId="0" borderId="30" xfId="0" applyFont="1" applyBorder="1" applyAlignment="1" applyProtection="1">
      <alignment horizontal="center" vertical="center" wrapText="1"/>
      <protection locked="0" hidden="1"/>
    </xf>
    <xf numFmtId="0" fontId="8" fillId="0" borderId="0" xfId="0" applyFont="1" applyBorder="1" applyAlignment="1" applyProtection="1">
      <alignment vertical="center" wrapText="1"/>
      <protection hidden="1"/>
    </xf>
    <xf numFmtId="0" fontId="0" fillId="0" borderId="0" xfId="0" applyBorder="1" applyAlignment="1" applyProtection="1">
      <alignment vertical="center"/>
      <protection hidden="1"/>
    </xf>
    <xf numFmtId="0" fontId="2" fillId="0" borderId="0" xfId="0" applyFont="1" applyAlignment="1" applyProtection="1">
      <alignment horizontal="justify" vertical="center" wrapText="1"/>
      <protection hidden="1"/>
    </xf>
    <xf numFmtId="0" fontId="6" fillId="0" borderId="0" xfId="0" applyFont="1" applyAlignment="1" applyProtection="1">
      <alignment horizontal="justify" vertical="center" wrapText="1"/>
      <protection hidden="1"/>
    </xf>
    <xf numFmtId="0" fontId="16" fillId="5" borderId="0" xfId="0" applyFont="1" applyFill="1" applyAlignment="1" applyProtection="1">
      <alignment horizontal="center" vertical="center"/>
      <protection hidden="1"/>
    </xf>
    <xf numFmtId="0" fontId="17" fillId="5" borderId="0" xfId="0" applyFont="1" applyFill="1" applyAlignment="1" applyProtection="1">
      <alignment horizontal="center" vertical="center"/>
      <protection hidden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alignment horizontal="center"/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0A9ED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9" Type="http://schemas.openxmlformats.org/officeDocument/2006/relationships/image" Target="media/image12.png"/><Relationship Id="rId8" Type="http://schemas.openxmlformats.org/officeDocument/2006/relationships/image" Target="media/image11.png"/><Relationship Id="rId7" Type="http://schemas.openxmlformats.org/officeDocument/2006/relationships/image" Target="media/image10.png"/><Relationship Id="rId6" Type="http://schemas.openxmlformats.org/officeDocument/2006/relationships/image" Target="media/image9.png"/><Relationship Id="rId53" Type="http://schemas.openxmlformats.org/officeDocument/2006/relationships/image" Target="media/image56.png"/><Relationship Id="rId52" Type="http://schemas.openxmlformats.org/officeDocument/2006/relationships/image" Target="media/image55.png"/><Relationship Id="rId51" Type="http://schemas.openxmlformats.org/officeDocument/2006/relationships/image" Target="media/image54.png"/><Relationship Id="rId50" Type="http://schemas.openxmlformats.org/officeDocument/2006/relationships/image" Target="media/image53.png"/><Relationship Id="rId5" Type="http://schemas.openxmlformats.org/officeDocument/2006/relationships/image" Target="media/image8.png"/><Relationship Id="rId49" Type="http://schemas.openxmlformats.org/officeDocument/2006/relationships/image" Target="media/image52.png"/><Relationship Id="rId48" Type="http://schemas.openxmlformats.org/officeDocument/2006/relationships/image" Target="media/image51.png"/><Relationship Id="rId47" Type="http://schemas.openxmlformats.org/officeDocument/2006/relationships/image" Target="media/image50.png"/><Relationship Id="rId46" Type="http://schemas.openxmlformats.org/officeDocument/2006/relationships/image" Target="media/image49.png"/><Relationship Id="rId45" Type="http://schemas.openxmlformats.org/officeDocument/2006/relationships/image" Target="media/image48.png"/><Relationship Id="rId44" Type="http://schemas.openxmlformats.org/officeDocument/2006/relationships/image" Target="media/image47.png"/><Relationship Id="rId43" Type="http://schemas.openxmlformats.org/officeDocument/2006/relationships/image" Target="media/image46.png"/><Relationship Id="rId42" Type="http://schemas.openxmlformats.org/officeDocument/2006/relationships/image" Target="media/image45.png"/><Relationship Id="rId41" Type="http://schemas.openxmlformats.org/officeDocument/2006/relationships/image" Target="media/image44.png"/><Relationship Id="rId40" Type="http://schemas.openxmlformats.org/officeDocument/2006/relationships/image" Target="media/image43.png"/><Relationship Id="rId4" Type="http://schemas.openxmlformats.org/officeDocument/2006/relationships/image" Target="media/image7.png"/><Relationship Id="rId39" Type="http://schemas.openxmlformats.org/officeDocument/2006/relationships/image" Target="media/image42.png"/><Relationship Id="rId38" Type="http://schemas.openxmlformats.org/officeDocument/2006/relationships/image" Target="media/image41.png"/><Relationship Id="rId37" Type="http://schemas.openxmlformats.org/officeDocument/2006/relationships/image" Target="media/image40.png"/><Relationship Id="rId36" Type="http://schemas.openxmlformats.org/officeDocument/2006/relationships/image" Target="media/image39.png"/><Relationship Id="rId35" Type="http://schemas.openxmlformats.org/officeDocument/2006/relationships/image" Target="media/image38.png"/><Relationship Id="rId34" Type="http://schemas.openxmlformats.org/officeDocument/2006/relationships/image" Target="media/image37.png"/><Relationship Id="rId33" Type="http://schemas.openxmlformats.org/officeDocument/2006/relationships/image" Target="media/image36.png"/><Relationship Id="rId32" Type="http://schemas.openxmlformats.org/officeDocument/2006/relationships/image" Target="media/image35.png"/><Relationship Id="rId31" Type="http://schemas.openxmlformats.org/officeDocument/2006/relationships/image" Target="media/image34.png"/><Relationship Id="rId30" Type="http://schemas.openxmlformats.org/officeDocument/2006/relationships/image" Target="media/image33.png"/><Relationship Id="rId3" Type="http://schemas.openxmlformats.org/officeDocument/2006/relationships/image" Target="media/image6.png"/><Relationship Id="rId29" Type="http://schemas.openxmlformats.org/officeDocument/2006/relationships/image" Target="media/image32.png"/><Relationship Id="rId28" Type="http://schemas.openxmlformats.org/officeDocument/2006/relationships/image" Target="media/image31.png"/><Relationship Id="rId27" Type="http://schemas.openxmlformats.org/officeDocument/2006/relationships/image" Target="media/image30.png"/><Relationship Id="rId26" Type="http://schemas.openxmlformats.org/officeDocument/2006/relationships/image" Target="media/image29.png"/><Relationship Id="rId25" Type="http://schemas.openxmlformats.org/officeDocument/2006/relationships/image" Target="media/image28.png"/><Relationship Id="rId24" Type="http://schemas.openxmlformats.org/officeDocument/2006/relationships/image" Target="media/image27.png"/><Relationship Id="rId23" Type="http://schemas.openxmlformats.org/officeDocument/2006/relationships/image" Target="media/image26.png"/><Relationship Id="rId22" Type="http://schemas.openxmlformats.org/officeDocument/2006/relationships/image" Target="media/image25.png"/><Relationship Id="rId21" Type="http://schemas.openxmlformats.org/officeDocument/2006/relationships/image" Target="media/image24.png"/><Relationship Id="rId20" Type="http://schemas.openxmlformats.org/officeDocument/2006/relationships/image" Target="media/image23.png"/><Relationship Id="rId2" Type="http://schemas.openxmlformats.org/officeDocument/2006/relationships/image" Target="media/image5.png"/><Relationship Id="rId19" Type="http://schemas.openxmlformats.org/officeDocument/2006/relationships/image" Target="media/image22.png"/><Relationship Id="rId18" Type="http://schemas.openxmlformats.org/officeDocument/2006/relationships/image" Target="media/image21.png"/><Relationship Id="rId17" Type="http://schemas.openxmlformats.org/officeDocument/2006/relationships/image" Target="media/image20.png"/><Relationship Id="rId16" Type="http://schemas.openxmlformats.org/officeDocument/2006/relationships/image" Target="media/image19.png"/><Relationship Id="rId15" Type="http://schemas.openxmlformats.org/officeDocument/2006/relationships/image" Target="media/image18.png"/><Relationship Id="rId14" Type="http://schemas.openxmlformats.org/officeDocument/2006/relationships/image" Target="media/image17.png"/><Relationship Id="rId13" Type="http://schemas.openxmlformats.org/officeDocument/2006/relationships/image" Target="media/image16.png"/><Relationship Id="rId12" Type="http://schemas.openxmlformats.org/officeDocument/2006/relationships/image" Target="media/image15.png"/><Relationship Id="rId11" Type="http://schemas.openxmlformats.org/officeDocument/2006/relationships/image" Target="media/image14.png"/><Relationship Id="rId10" Type="http://schemas.openxmlformats.org/officeDocument/2006/relationships/image" Target="media/image13.png"/><Relationship Id="rId1" Type="http://schemas.openxmlformats.org/officeDocument/2006/relationships/image" Target="media/image4.png"/></Relationships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www.wps.cn/officeDocument/2020/cellImage" Target="cellimag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6" Type="http://www.wps.cn/officeDocument/2020/jdeControlExtension" Target="../jdecontrols/jdecontrol3.xml"/><Relationship Id="rId5" Type="http://schemas.openxmlformats.org/officeDocument/2006/relationships/image" Target="../media/image3.png"/><Relationship Id="rId4" Type="http://www.wps.cn/officeDocument/2020/jdeControlExtension" Target="../jdecontrols/jdecontrol2.xml"/><Relationship Id="rId3" Type="http://schemas.openxmlformats.org/officeDocument/2006/relationships/image" Target="../media/image2.png"/><Relationship Id="rId2" Type="http://www.wps.cn/officeDocument/2020/jdeControlExtension" Target="../jdecontrols/jdecontrol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160020</xdr:colOff>
      <xdr:row>18</xdr:row>
      <xdr:rowOff>281940</xdr:rowOff>
    </xdr:from>
    <xdr:to>
      <xdr:col>6</xdr:col>
      <xdr:colOff>368935</xdr:colOff>
      <xdr:row>19</xdr:row>
      <xdr:rowOff>135890</xdr:rowOff>
    </xdr:to>
    <xdr:pic>
      <xdr:nvPicPr>
        <xdr:cNvPr id="9" name="CheckBox2"/>
        <xdr:cNvPicPr/>
      </xdr:nvPicPr>
      <xdr:blipFill>
        <a:blip r:embed="rId1"/>
        <a:stretch>
          <a:fillRect/>
        </a:stretch>
      </xdr:blipFill>
      <xdr:spPr>
        <a:xfrm>
          <a:off x="8045450" y="11450320"/>
          <a:ext cx="2896235" cy="361950"/>
        </a:xfrm>
        <a:prstGeom prst="rect">
          <a:avLst/>
        </a:prstGeom>
        <a:extLst>
          <wpsjdecontrol:jdecontrolRef xmlns:wpsjdecontrol="http://www.wps.cn/officeDocument/2020/jdeControlExtension" xmlns:r="http://schemas.openxmlformats.org/officeDocument/2006/relationships" r:id="rId2"/>
        </a:extLst>
      </xdr:spPr>
    </xdr:pic>
    <xdr:clientData/>
  </xdr:twoCellAnchor>
  <xdr:twoCellAnchor editAs="oneCell">
    <xdr:from>
      <xdr:col>5</xdr:col>
      <xdr:colOff>160655</xdr:colOff>
      <xdr:row>20</xdr:row>
      <xdr:rowOff>205740</xdr:rowOff>
    </xdr:from>
    <xdr:to>
      <xdr:col>6</xdr:col>
      <xdr:colOff>931545</xdr:colOff>
      <xdr:row>20</xdr:row>
      <xdr:rowOff>481965</xdr:rowOff>
    </xdr:to>
    <xdr:pic>
      <xdr:nvPicPr>
        <xdr:cNvPr id="2" name="CheckBox1"/>
        <xdr:cNvPicPr/>
      </xdr:nvPicPr>
      <xdr:blipFill>
        <a:blip r:embed="rId3"/>
        <a:stretch>
          <a:fillRect/>
        </a:stretch>
      </xdr:blipFill>
      <xdr:spPr>
        <a:xfrm>
          <a:off x="8046085" y="12390120"/>
          <a:ext cx="3458210" cy="276225"/>
        </a:xfrm>
        <a:prstGeom prst="rect">
          <a:avLst/>
        </a:prstGeom>
        <a:extLst>
          <wpsjdecontrol:jdecontrolRef xmlns:wpsjdecontrol="http://www.wps.cn/officeDocument/2020/jdeControlExtension" xmlns:r="http://schemas.openxmlformats.org/officeDocument/2006/relationships" r:id="rId4"/>
        </a:extLst>
      </xdr:spPr>
    </xdr:pic>
    <xdr:clientData/>
  </xdr:twoCellAnchor>
  <xdr:twoCellAnchor editAs="oneCell">
    <xdr:from>
      <xdr:col>5</xdr:col>
      <xdr:colOff>154305</xdr:colOff>
      <xdr:row>19</xdr:row>
      <xdr:rowOff>249555</xdr:rowOff>
    </xdr:from>
    <xdr:to>
      <xdr:col>6</xdr:col>
      <xdr:colOff>925830</xdr:colOff>
      <xdr:row>20</xdr:row>
      <xdr:rowOff>46990</xdr:rowOff>
    </xdr:to>
    <xdr:pic>
      <xdr:nvPicPr>
        <xdr:cNvPr id="3" name="CheckBox4"/>
        <xdr:cNvPicPr/>
      </xdr:nvPicPr>
      <xdr:blipFill>
        <a:blip r:embed="rId5"/>
        <a:stretch>
          <a:fillRect/>
        </a:stretch>
      </xdr:blipFill>
      <xdr:spPr>
        <a:xfrm>
          <a:off x="8039735" y="11925935"/>
          <a:ext cx="3458845" cy="305435"/>
        </a:xfrm>
        <a:prstGeom prst="rect">
          <a:avLst/>
        </a:prstGeom>
        <a:extLst>
          <wpsjdecontrol:jdecontrolRef xmlns:wpsjdecontrol="http://www.wps.cn/officeDocument/2020/jdeControlExtension" xmlns:r="http://schemas.openxmlformats.org/officeDocument/2006/relationships" r:id="rId6"/>
        </a:extLst>
      </xdr:spPr>
    </xdr:pic>
    <xdr:clientData/>
  </xdr:twoCellAnchor>
</xdr:wsDr>
</file>

<file path=xl/jdecontrols/jdecontrol1.xml><?xml version="1.0" encoding="utf-8"?>
<wpsjdecontrol:jdecontrol xmlns:wpsjdecontrol="http://www.wps.cn/officeDocument/2020/jdeControlExtension">
  <control type="checkbox">
    <property type="actions">
      <enabled>true</enabled>
      <word_wrap>true</word_wrap>
      <auto_size>false</auto_size>
      <accelerator/>
    </property>
    <property type="data">
      <control_source/>
    </property>
    <property type="facade">
      <caption>Logo Laser Engraving (激光打标)</caption>
      <name>CheckBox2</name>
      <back_color>4292401368</back_color>
      <fore_color>4278190080</fore_color>
      <visible>true</visible>
      <back_style>false</back_style>
      <value>false</value>
    </property>
    <property type="geometry">
      <left>8045450</left>
      <top>11450320</top>
      <width>2896235</width>
      <height>361950</height>
    </property>
    <property type="font">
      <font>
        <family>MiSans</family>
        <pointsize>13</pointsize>
        <weight>57</weight>
        <italic>false</italic>
        <underline>false</underline>
        <strickout>false</strickout>
      </font>
    </property>
  </control>
</wpsjdecontrol:jdecontrol>
</file>

<file path=xl/jdecontrols/jdecontrol2.xml><?xml version="1.0" encoding="utf-8"?>
<wpsjdecontrol:jdecontrol xmlns:wpsjdecontrol="http://www.wps.cn/officeDocument/2020/jdeControlExtension">
  <control type="checkbox">
    <property type="actions">
      <enabled>true</enabled>
      <word_wrap>true</word_wrap>
      <auto_size>false</auto_size>
      <accelerator/>
    </property>
    <property type="data">
      <control_source/>
    </property>
    <property type="facade">
      <caption>Custom Tool Color (定制工具外观颜色)</caption>
      <name>CheckBox1</name>
      <back_color>4292401368</back_color>
      <fore_color>4278190080</fore_color>
      <visible>true</visible>
      <back_style>false</back_style>
      <value>false</value>
    </property>
    <property type="geometry">
      <left>8046085</left>
      <top>12390120</top>
      <width>3458210</width>
      <height>276225</height>
    </property>
    <property type="font">
      <font>
        <family>MiSans</family>
        <pointsize>13</pointsize>
        <weight>57</weight>
        <italic>false</italic>
        <underline>false</underline>
        <strickout>false</strickout>
      </font>
    </property>
  </control>
</wpsjdecontrol:jdecontrol>
</file>

<file path=xl/jdecontrols/jdecontrol3.xml><?xml version="1.0" encoding="utf-8"?>
<wpsjdecontrol:jdecontrol xmlns:wpsjdecontrol="http://www.wps.cn/officeDocument/2020/jdeControlExtension">
  <control type="checkbox">
    <property type="actions">
      <enabled>true</enabled>
      <word_wrap>true</word_wrap>
      <auto_size>false</auto_size>
      <accelerator/>
    </property>
    <property type="data">
      <control_source/>
    </property>
    <property type="facade">
      <caption>Custom Color Packaging (定制彩盒包装)</caption>
      <name>CheckBox4</name>
      <back_color>4292401368</back_color>
      <fore_color>4278190080</fore_color>
      <visible>true</visible>
      <back_style>false</back_style>
      <value>false</value>
    </property>
    <property type="geometry">
      <left>8039735</left>
      <top>11925935</top>
      <width>3458845</width>
      <height>305435</height>
    </property>
    <property type="font">
      <font>
        <family>MiSans</family>
        <pointsize>13</pointsize>
        <weight>57</weight>
        <italic>false</italic>
        <underline>false</underline>
        <strickout>false</strickout>
      </font>
    </property>
  </control>
</wpsjdecontrol:jdecontrol>
</file>

<file path=xl/tables/table1.xml><?xml version="1.0" encoding="utf-8"?>
<table xmlns="http://schemas.openxmlformats.org/spreadsheetml/2006/main" id="4" name="表4" displayName="表4" ref="B11:G15" totalsRowShown="0">
  <autoFilter xmlns:etc="http://www.wps.cn/officeDocument/2017/etCustomData" ref="B11:G15" etc:filterBottomFollowUsedRange="0"/>
  <tableColumns count="6">
    <tableColumn id="1" name="Model &#10;(型号)"/>
    <tableColumn id="2" name="Product Image&#10; (产品图片)">
      <calculatedColumnFormula>_xlfn.XLOOKUP(B12,'Product Data'!A:A,'Product Data'!B:B,"")</calculatedColumnFormula>
    </tableColumn>
    <tableColumn id="3" name="Description &amp; Key Features &#10;(产品描述与核心卖点)">
      <calculatedColumnFormula>_xlfn.XLOOKUP(B12,'Product Data'!A:A,'Product Data'!C:C,"")</calculatedColumnFormula>
    </tableColumn>
    <tableColumn id="4" name="Available Colors &amp; Surface Treatments&#10;（可选颜色与表面处理 ）">
      <calculatedColumnFormula>_xlfn.XLOOKUP(B12,'Product Data'!A:A,'Product Data'!D:D,"")</calculatedColumnFormula>
    </tableColumn>
    <tableColumn id="5" name="Logistics Data &amp; Packaging&#10; (装箱物流参数)">
      <calculatedColumnFormula>_xlfn.XLOOKUP(B12,'Product Data'!A:A,'Product Data'!E:E,"")</calculatedColumnFormula>
    </tableColumn>
    <tableColumn id="6" name="Order Qty &#10;(采购数量)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kuntoglobal.com" TargetMode="External"/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30"/>
  <sheetViews>
    <sheetView showGridLines="0" tabSelected="1" zoomScale="68" zoomScaleNormal="68" workbookViewId="0">
      <selection activeCell="F7" sqref="F7:G7"/>
    </sheetView>
  </sheetViews>
  <sheetFormatPr defaultColWidth="9.23076923076923" defaultRowHeight="16.8"/>
  <cols>
    <col min="1" max="1" width="8.69230769230769" style="19" customWidth="1"/>
    <col min="2" max="3" width="20.6634615384615" style="19" customWidth="1"/>
    <col min="4" max="4" width="38.6923076923077" style="19" customWidth="1"/>
    <col min="5" max="5" width="30.6923076923077" style="19" customWidth="1"/>
    <col min="6" max="6" width="40.6923076923077" style="19" customWidth="1"/>
    <col min="7" max="7" width="17.4903846153846" style="19" customWidth="1"/>
    <col min="8" max="8" width="8.69230769230769" style="19" customWidth="1"/>
    <col min="9" max="16384" width="9.23076923076923" style="19"/>
  </cols>
  <sheetData>
    <row r="1" s="19" customFormat="1" ht="70" customHeight="1" spans="1:21">
      <c r="A1" s="20"/>
      <c r="B1" s="21" t="str">
        <f>_xlfn.DISPIMG("ID_5B8D430FE88045F9998C1E46FF6CA6B3",1)</f>
        <v>=DISPIMG("ID_5B8D430FE88045F9998C1E46FF6CA6B3",1)</v>
      </c>
      <c r="C1" s="21"/>
      <c r="D1" s="21"/>
      <c r="E1" s="22"/>
      <c r="F1" s="22"/>
      <c r="G1" s="22"/>
      <c r="H1" s="20"/>
    </row>
    <row r="2" s="19" customFormat="1" ht="64" customHeight="1" spans="1:21">
      <c r="A2" s="20"/>
      <c r="B2" s="21"/>
      <c r="C2" s="21"/>
      <c r="D2" s="21"/>
      <c r="E2" s="23" t="s">
        <v>0</v>
      </c>
      <c r="F2" s="24" t="str">
        <f ca="1">IF(F9="","","KT-"&amp;_xlfn.CONCAT(_wpsfn.REGEXP(F9,"\d+"))&amp;"-"&amp;TEXT(NOW(),"hhmm")&amp;"-"&amp;TEXT(COUNTIF($F$9:F9,F9),"00"))</f>
        <v/>
      </c>
      <c r="G2" s="24"/>
      <c r="H2" s="20"/>
    </row>
    <row r="3" s="19" customFormat="1" ht="39" customHeight="1" spans="1:21">
      <c r="A3" s="20"/>
      <c r="B3" s="25" t="s">
        <v>1</v>
      </c>
      <c r="C3" s="26"/>
      <c r="D3" s="26"/>
      <c r="E3" s="27" t="s">
        <v>2</v>
      </c>
      <c r="F3" s="28" t="str">
        <f ca="1">IF($F$5="","",IF(F1048575&lt;&gt;"",F1048575,UPPER(LEFT(SUBSTITUTE($F$5," ",""),4))&amp;"-"&amp;TEXT(NOW(),"yymmdd-hhmm")))</f>
        <v/>
      </c>
      <c r="G3" s="28"/>
      <c r="H3" s="20"/>
    </row>
    <row r="4" s="19" customFormat="1" customHeight="1" spans="1:21">
      <c r="A4" s="20"/>
      <c r="B4" s="29"/>
      <c r="C4" s="30"/>
      <c r="D4" s="30"/>
      <c r="E4" s="31"/>
      <c r="F4" s="31"/>
      <c r="G4" s="31"/>
      <c r="H4" s="20"/>
    </row>
    <row r="5" s="19" customFormat="1" ht="40" customHeight="1" spans="1:21">
      <c r="A5" s="20"/>
      <c r="B5" s="32" t="s">
        <v>3</v>
      </c>
      <c r="C5" s="33"/>
      <c r="D5" s="34"/>
      <c r="E5" s="32" t="s">
        <v>4</v>
      </c>
      <c r="F5" s="33"/>
      <c r="G5" s="33"/>
      <c r="H5" s="20"/>
    </row>
    <row r="6" s="19" customFormat="1" ht="20" customHeight="1" spans="1:21">
      <c r="A6" s="20"/>
      <c r="B6" s="35"/>
      <c r="C6" s="35"/>
      <c r="D6" s="36"/>
      <c r="E6" s="37"/>
      <c r="F6" s="35"/>
      <c r="G6" s="35"/>
      <c r="H6" s="20"/>
    </row>
    <row r="7" s="19" customFormat="1" ht="40" customHeight="1" spans="1:21">
      <c r="A7" s="20"/>
      <c r="B7" s="32" t="s">
        <v>5</v>
      </c>
      <c r="C7" s="33"/>
      <c r="D7" s="34"/>
      <c r="E7" s="32" t="s">
        <v>6</v>
      </c>
      <c r="F7" s="33"/>
      <c r="G7" s="33"/>
      <c r="H7" s="20"/>
    </row>
    <row r="8" s="19" customFormat="1" ht="20" customHeight="1" spans="1:21">
      <c r="A8" s="20"/>
      <c r="B8" s="35"/>
      <c r="C8" s="35"/>
      <c r="D8" s="36"/>
      <c r="E8" s="35"/>
      <c r="F8" s="35"/>
      <c r="G8" s="35"/>
      <c r="H8" s="20"/>
    </row>
    <row r="9" s="19" customFormat="1" ht="40" customHeight="1" spans="1:21">
      <c r="A9" s="20"/>
      <c r="B9" s="32" t="s">
        <v>7</v>
      </c>
      <c r="C9" s="33"/>
      <c r="D9" s="34"/>
      <c r="E9" s="32" t="s">
        <v>8</v>
      </c>
      <c r="F9" s="38"/>
      <c r="G9" s="38"/>
      <c r="H9" s="20"/>
    </row>
    <row r="10" s="19" customFormat="1" ht="20" customHeight="1" spans="1:21">
      <c r="A10" s="20"/>
      <c r="B10" s="20"/>
      <c r="C10" s="20"/>
      <c r="D10" s="20"/>
      <c r="E10" s="20"/>
      <c r="F10" s="39"/>
      <c r="G10" s="20"/>
      <c r="H10" s="20"/>
    </row>
    <row r="11" s="19" customFormat="1" ht="40" customHeight="1" spans="1:21">
      <c r="A11" s="20"/>
      <c r="B11" s="40" t="s">
        <v>9</v>
      </c>
      <c r="C11" s="41" t="s">
        <v>10</v>
      </c>
      <c r="D11" s="42" t="s">
        <v>11</v>
      </c>
      <c r="E11" s="43" t="s">
        <v>12</v>
      </c>
      <c r="F11" s="42" t="s">
        <v>13</v>
      </c>
      <c r="G11" s="44" t="s">
        <v>14</v>
      </c>
      <c r="H11" s="20"/>
    </row>
    <row r="12" s="19" customFormat="1" ht="99" customHeight="1" spans="1:21">
      <c r="A12" s="20"/>
      <c r="B12" s="45" t="s">
        <v>15</v>
      </c>
      <c r="C12" s="46" t="str">
        <f>_xlfn.XLOOKUP(B12,'Product Data'!A:A,'Product Data'!B:B,"")</f>
        <v>=DISPIMG("ID_2C76958615924C0781B5B701603C77ED",1)</v>
      </c>
      <c r="D12" s="46" t="str">
        <f>_xlfn.XLOOKUP(B12,'Product Data'!A:A,'Product Data'!C:C,"")</f>
        <v>• 19-in-1 Pro-Tactical Multi-Pliers
• Core: 5Cr15 Blade &amp; Scissors + Safety Lock
• Features Replaceable Carbide Wire Cutters &amp; Safety</v>
      </c>
      <c r="E12" s="46" t="str">
        <f>_xlfn.XLOOKUP(B12,'Product Data'!A:A,'Product Data'!D:D,"")</f>
        <v>• Colors Available: Black / Blue / White / Grey
• Premium black oxidized finish on components &amp; handle</v>
      </c>
      <c r="F12" s="46" t="str">
        <f>_xlfn.XLOOKUP(B12,'Product Data'!A:A,'Product Data'!E:E,"")</f>
        <v>• Net Weight：280 g / pc
• Gross Weight：427 g / pc
• Quantity per Export Carton：40 pcs / carton
• Total Carton Gross Weight：17.0 kg
• Carton Dimension (L×W×H)：32.5 × 29.5 × 28 cm</v>
      </c>
      <c r="G12" s="47"/>
      <c r="H12" s="20"/>
    </row>
    <row r="13" s="19" customFormat="1" ht="99" customHeight="1" spans="1:21">
      <c r="A13" s="20"/>
      <c r="B13" s="48" t="s">
        <v>16</v>
      </c>
      <c r="C13" s="49" t="str">
        <f>_xlfn.XLOOKUP(B13,'Product Data'!A:A,'Product Data'!B:B,"")</f>
        <v>=DISPIMG("ID_3301F209676E4C66B596108DA08A07F3",1)</v>
      </c>
      <c r="D13" s="49" t="str">
        <f>_xlfn.XLOOKUP(B13,'Product Data'!A:A,'Product Data'!C:C,"")</f>
        <v>• Heavy-Duty Wild Survival Master (19-in-1)
• Integrated striking hammer head &amp; carabiner clip
• Built-in wire stripper, leather puncher, saw &amp; hex wrench</v>
      </c>
      <c r="E13" s="49" t="str">
        <f>_xlfn.XLOOKUP(B13,'Product Data'!A:A,'Product Data'!D:D,"")</f>
        <v>• Handle: Premium High-Strength Full Stainless Steel Skeleton Frame
• Finish: Clean satin raw stainless steel finish with premium wear-resistant industrial sandblasting</v>
      </c>
      <c r="F13" s="49" t="str">
        <f>_xlfn.XLOOKUP(B13,'Product Data'!A:A,'Product Data'!E:E,"")</f>
        <v>• Net Weight：450 g / pc
• Gross Weight：595 g / pc
• Quantity per Export Carton：40 pcs / carton
• Total Carton Gross Weight：24.8 kg
• Carton Dimension (L×W×H)：32.5 × 29.5 × 28 cm</v>
      </c>
      <c r="G13" s="50" t="s">
        <v>17</v>
      </c>
      <c r="H13" s="20"/>
    </row>
    <row r="14" s="19" customFormat="1" ht="99" customHeight="1" spans="1:21">
      <c r="A14" s="20"/>
      <c r="B14" s="48"/>
      <c r="C14" s="49">
        <f>_xlfn.XLOOKUP(B14,'Product Data'!A:A,'Product Data'!B:B,"")</f>
        <v>0</v>
      </c>
      <c r="D14" s="49">
        <f>_xlfn.XLOOKUP(B14,'Product Data'!A:A,'Product Data'!C:C,"")</f>
        <v>0</v>
      </c>
      <c r="E14" s="49">
        <f>_xlfn.XLOOKUP(B14,'Product Data'!A:A,'Product Data'!D:D,"")</f>
        <v>0</v>
      </c>
      <c r="F14" s="49">
        <f>_xlfn.XLOOKUP(B14,'Product Data'!A:A,'Product Data'!E:E,"")</f>
        <v>0</v>
      </c>
      <c r="G14" s="51"/>
      <c r="H14" s="20"/>
    </row>
    <row r="15" s="19" customFormat="1" ht="99" customHeight="1" spans="1:21">
      <c r="A15" s="20"/>
      <c r="B15" s="52"/>
      <c r="C15" s="53">
        <f>_xlfn.XLOOKUP(B15,'Product Data'!A:A,'Product Data'!B:B,"")</f>
        <v>0</v>
      </c>
      <c r="D15" s="53">
        <f>_xlfn.XLOOKUP(B15,'Product Data'!A:A,'Product Data'!C:C,"")</f>
        <v>0</v>
      </c>
      <c r="E15" s="53">
        <f>_xlfn.XLOOKUP(B15,'Product Data'!A:A,'Product Data'!D:D,"")</f>
        <v>0</v>
      </c>
      <c r="F15" s="53">
        <f>_xlfn.XLOOKUP(B15,'Product Data'!A:A,'Product Data'!E:E,"")</f>
        <v>0</v>
      </c>
      <c r="G15" s="54"/>
      <c r="H15" s="20"/>
    </row>
    <row r="16" s="19" customFormat="1" customHeight="1" spans="1:21">
      <c r="A16" s="20"/>
      <c r="B16" s="55" t="s">
        <v>18</v>
      </c>
      <c r="C16" s="56"/>
      <c r="D16" s="56"/>
      <c r="E16" s="56"/>
      <c r="F16" s="56"/>
      <c r="G16" s="56"/>
      <c r="H16" s="20"/>
      <c r="I16" s="57"/>
      <c r="J16" s="58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</row>
    <row r="17" s="19" customFormat="1" spans="1:21">
      <c r="A17" s="20"/>
      <c r="B17" s="60"/>
      <c r="C17" s="60"/>
      <c r="D17" s="60"/>
      <c r="E17" s="60"/>
      <c r="F17" s="60"/>
      <c r="G17" s="60"/>
      <c r="H17" s="20"/>
      <c r="I17" s="57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</row>
    <row r="18" s="19" customFormat="1" ht="40" customHeight="1" spans="1:21">
      <c r="A18" s="20"/>
      <c r="B18" s="61" t="s">
        <v>19</v>
      </c>
      <c r="C18" s="61"/>
      <c r="D18" s="61"/>
      <c r="E18" s="61"/>
      <c r="F18" s="62" t="s">
        <v>20</v>
      </c>
      <c r="G18" s="62"/>
      <c r="H18" s="20"/>
    </row>
    <row r="19" s="19" customFormat="1" ht="40" customHeight="1" spans="1:21">
      <c r="A19" s="20"/>
      <c r="B19" s="63"/>
      <c r="C19" s="64"/>
      <c r="D19" s="64"/>
      <c r="E19" s="65"/>
      <c r="F19" s="62"/>
      <c r="G19" s="62"/>
      <c r="H19" s="20"/>
    </row>
    <row r="20" s="19" customFormat="1" ht="40" customHeight="1" spans="1:21">
      <c r="A20" s="20"/>
      <c r="B20" s="66"/>
      <c r="C20" s="67"/>
      <c r="D20" s="67"/>
      <c r="E20" s="68"/>
      <c r="F20" s="69"/>
      <c r="G20" s="69"/>
      <c r="H20" s="20"/>
    </row>
    <row r="21" s="19" customFormat="1" ht="40" customHeight="1" spans="1:21">
      <c r="A21" s="20"/>
      <c r="B21" s="70"/>
      <c r="C21" s="71"/>
      <c r="D21" s="71"/>
      <c r="E21" s="72"/>
      <c r="F21" s="69"/>
      <c r="G21" s="69"/>
      <c r="H21" s="20"/>
    </row>
    <row r="22" customHeight="1" spans="1:21">
      <c r="A22" s="20"/>
      <c r="B22" s="73"/>
      <c r="C22" s="73"/>
      <c r="D22" s="73"/>
      <c r="E22" s="73"/>
      <c r="F22" s="74"/>
      <c r="G22" s="19"/>
      <c r="H22" s="20"/>
    </row>
    <row r="23" ht="46" customHeight="1" spans="1:21">
      <c r="A23" s="20"/>
      <c r="B23" s="75" t="s">
        <v>21</v>
      </c>
      <c r="C23" s="76"/>
      <c r="D23" s="76"/>
      <c r="E23" s="76"/>
      <c r="F23" s="76"/>
      <c r="G23" s="76"/>
      <c r="H23" s="20"/>
    </row>
    <row r="24" ht="46" customHeight="1" spans="1:21">
      <c r="A24" s="20"/>
      <c r="B24" s="76"/>
      <c r="C24" s="76"/>
      <c r="D24" s="76"/>
      <c r="E24" s="76"/>
      <c r="F24" s="76"/>
      <c r="G24" s="76"/>
      <c r="H24" s="20"/>
    </row>
    <row r="25" ht="46" customHeight="1" spans="1:21">
      <c r="A25" s="20"/>
      <c r="B25" s="76"/>
      <c r="C25" s="76"/>
      <c r="D25" s="76"/>
      <c r="E25" s="76"/>
      <c r="F25" s="76"/>
      <c r="G25" s="76"/>
      <c r="H25" s="20"/>
    </row>
    <row r="26" ht="46" customHeight="1" spans="1:21">
      <c r="A26" s="20"/>
      <c r="B26" s="76"/>
      <c r="C26" s="76"/>
      <c r="D26" s="76"/>
      <c r="E26" s="76"/>
      <c r="F26" s="76"/>
      <c r="G26" s="76"/>
      <c r="H26" s="20"/>
    </row>
    <row r="27" ht="46" customHeight="1" spans="1:21">
      <c r="A27" s="20"/>
      <c r="B27" s="76"/>
      <c r="C27" s="76"/>
      <c r="D27" s="76"/>
      <c r="E27" s="76"/>
      <c r="F27" s="76"/>
      <c r="G27" s="76"/>
      <c r="H27" s="20"/>
    </row>
    <row r="28" ht="46" customHeight="1" spans="1:21">
      <c r="A28" s="20"/>
      <c r="B28" s="76"/>
      <c r="C28" s="76"/>
      <c r="D28" s="76"/>
      <c r="E28" s="76"/>
      <c r="F28" s="76"/>
      <c r="G28" s="76"/>
      <c r="H28" s="20"/>
    </row>
    <row r="29" spans="1:21">
      <c r="A29" s="20"/>
      <c r="B29" s="20"/>
      <c r="C29" s="20"/>
      <c r="D29" s="20"/>
      <c r="E29" s="20"/>
      <c r="F29" s="20"/>
      <c r="G29" s="20"/>
      <c r="H29" s="20"/>
    </row>
    <row r="30" ht="60" customHeight="1" spans="1:21">
      <c r="A30" s="77" t="s">
        <v>22</v>
      </c>
      <c r="B30" s="78"/>
      <c r="C30" s="78"/>
      <c r="D30" s="78"/>
      <c r="E30" s="78"/>
      <c r="F30" s="78"/>
      <c r="G30" s="78"/>
      <c r="H30" s="78"/>
    </row>
  </sheetData>
  <sheetProtection algorithmName="SHA-512" hashValue="ovtYhAUP7cxrvO9QiLL3gO/lwdzDt8jd4YJeC3/PB7Q7eBPHak9Y1jm9ghptqVkWLg78VDYEJphev1euzU7C9w==" saltValue="tf1k47//svfh+3ET59ce/A==" spinCount="100000" sheet="1" selectLockedCells="1" insertRows="0" objects="1"/>
  <mergeCells count="29">
    <mergeCell ref="F2:G2"/>
    <mergeCell ref="B3:D3"/>
    <mergeCell ref="F3:G3"/>
    <mergeCell ref="B4:D4"/>
    <mergeCell ref="C5:D5"/>
    <mergeCell ref="F5:G5"/>
    <mergeCell ref="B6:D6"/>
    <mergeCell ref="E6:G6"/>
    <mergeCell ref="C7:D7"/>
    <mergeCell ref="F7:G7"/>
    <mergeCell ref="B8:D8"/>
    <mergeCell ref="E8:G8"/>
    <mergeCell ref="C9:D9"/>
    <mergeCell ref="F9:G9"/>
    <mergeCell ref="B10:D10"/>
    <mergeCell ref="E10:G10"/>
    <mergeCell ref="B18:E18"/>
    <mergeCell ref="F20:G20"/>
    <mergeCell ref="F21:G21"/>
    <mergeCell ref="A29:H29"/>
    <mergeCell ref="A30:H30"/>
    <mergeCell ref="A1:A28"/>
    <mergeCell ref="H1:H28"/>
    <mergeCell ref="B1:D2"/>
    <mergeCell ref="B23:G28"/>
    <mergeCell ref="B16:G17"/>
    <mergeCell ref="J16:U17"/>
    <mergeCell ref="F18:G19"/>
    <mergeCell ref="B19:E21"/>
  </mergeCells>
  <dataValidations count="2">
    <dataValidation allowBlank="1" showInputMessage="1" showErrorMessage="1" promptTitle="Prompt:" prompt="Please enter the information here" sqref="C5:D5 F5:G5 C7:D7 F7:G7 C9:D9 F9:G9 G12 G13 G14 G15 B19:D21"/>
    <dataValidation type="list" allowBlank="1" showInputMessage="1" showErrorMessage="1" promptTitle="Prompt: " prompt="Please select the product model" sqref="B12 B13 B14 B15">
      <formula1>'Product Data'!$A:$A</formula1>
    </dataValidation>
  </dataValidations>
  <hyperlinks>
    <hyperlink ref="B1:D2" r:id="rId3" display="=DISPIMG(&quot;ID_5B8D430FE88045F9998C1E46FF6CA6B3&quot;,1)"/>
    <hyperlink ref="B16" r:id="rId3" display="———————————————————————————————  www.kuntoglobal.com  ———————————————————————————————" tooltip="http://www.kuntoglobal.com"/>
  </hyperlinks>
  <printOptions horizontalCentered="1" verticalCentered="1"/>
  <pageMargins left="0" right="0" top="0" bottom="0" header="0" footer="0"/>
  <pageSetup paperSize="9" scale="61" orientation="portrait" horizontalDpi="600"/>
  <headerFooter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F74"/>
  <sheetViews>
    <sheetView zoomScale="82" zoomScaleNormal="82" workbookViewId="0">
      <pane ySplit="1" topLeftCell="A2" activePane="bottomLeft" state="frozen"/>
      <selection/>
      <selection pane="bottomLeft" activeCell="B10" sqref="B10"/>
    </sheetView>
  </sheetViews>
  <sheetFormatPr defaultColWidth="9.23076923076923" defaultRowHeight="16.8" outlineLevelCol="5"/>
  <cols>
    <col min="1" max="2" width="20.6634615384615" style="1" customWidth="1"/>
    <col min="3" max="4" width="30.6923076923077" style="1" customWidth="1"/>
    <col min="5" max="5" width="33.6923076923077" style="1" customWidth="1"/>
    <col min="6" max="16384" width="9.23076923076923" style="1"/>
  </cols>
  <sheetData>
    <row r="1" s="1" customFormat="1" ht="40" customHeight="1" spans="1:6">
      <c r="A1" s="2" t="s">
        <v>9</v>
      </c>
      <c r="B1" s="2" t="s">
        <v>10</v>
      </c>
      <c r="C1" s="2" t="s">
        <v>11</v>
      </c>
      <c r="D1" s="2" t="s">
        <v>12</v>
      </c>
      <c r="E1" s="2" t="s">
        <v>13</v>
      </c>
      <c r="F1" s="3"/>
    </row>
    <row r="2" s="1" customFormat="1" ht="40" customHeight="1" spans="1:6">
      <c r="A2" s="4" t="s">
        <v>23</v>
      </c>
      <c r="B2" s="5"/>
      <c r="C2" s="5"/>
      <c r="D2" s="5"/>
      <c r="E2" s="5"/>
      <c r="F2" s="3"/>
    </row>
    <row r="3" s="1" customFormat="1" ht="88" customHeight="1" spans="1:6">
      <c r="A3" s="6" t="s">
        <v>15</v>
      </c>
      <c r="B3" s="7" t="str">
        <f>_xlfn.DISPIMG("ID_2C76958615924C0781B5B701603C77ED",1)</f>
        <v>=DISPIMG("ID_2C76958615924C0781B5B701603C77ED",1)</v>
      </c>
      <c r="C3" s="8" t="s">
        <v>24</v>
      </c>
      <c r="D3" s="9" t="s">
        <v>25</v>
      </c>
      <c r="E3" s="9" t="s">
        <v>26</v>
      </c>
      <c r="F3" s="10" t="s">
        <v>27</v>
      </c>
    </row>
    <row r="4" s="1" customFormat="1" ht="88" customHeight="1" spans="1:6">
      <c r="A4" s="6" t="s">
        <v>28</v>
      </c>
      <c r="B4" s="7" t="str">
        <f>_xlfn.DISPIMG("ID_88F85CE36A914CE4979AE9B4AC38F919",1)</f>
        <v>=DISPIMG("ID_88F85CE36A914CE4979AE9B4AC38F919",1)</v>
      </c>
      <c r="C4" s="8" t="s">
        <v>24</v>
      </c>
      <c r="D4" s="9" t="s">
        <v>25</v>
      </c>
      <c r="E4" s="9" t="s">
        <v>26</v>
      </c>
      <c r="F4" s="10"/>
    </row>
    <row r="5" s="1" customFormat="1" ht="88" customHeight="1" spans="1:6">
      <c r="A5" s="6" t="s">
        <v>29</v>
      </c>
      <c r="B5" s="7" t="str">
        <f>_xlfn.DISPIMG("ID_0804335FFD6A4F5EA6D495F340829D9F",1)</f>
        <v>=DISPIMG("ID_0804335FFD6A4F5EA6D495F340829D9F",1)</v>
      </c>
      <c r="C5" s="8" t="s">
        <v>24</v>
      </c>
      <c r="D5" s="9" t="s">
        <v>25</v>
      </c>
      <c r="E5" s="9" t="s">
        <v>26</v>
      </c>
      <c r="F5" s="10"/>
    </row>
    <row r="6" s="1" customFormat="1" ht="88" customHeight="1" spans="1:6">
      <c r="A6" s="6" t="s">
        <v>30</v>
      </c>
      <c r="B6" s="7" t="str">
        <f>_xlfn.DISPIMG("ID_095DFC16EEED4460B32404CE1FFB9991",1)</f>
        <v>=DISPIMG("ID_095DFC16EEED4460B32404CE1FFB9991",1)</v>
      </c>
      <c r="C6" s="8" t="s">
        <v>24</v>
      </c>
      <c r="D6" s="9" t="s">
        <v>25</v>
      </c>
      <c r="E6" s="9" t="s">
        <v>26</v>
      </c>
      <c r="F6" s="10"/>
    </row>
    <row r="7" s="1" customFormat="1" ht="88" customHeight="1" spans="1:6">
      <c r="A7" s="10" t="s">
        <v>16</v>
      </c>
      <c r="B7" s="11" t="str">
        <f>_xlfn.DISPIMG("ID_3301F209676E4C66B596108DA08A07F3",1)</f>
        <v>=DISPIMG("ID_3301F209676E4C66B596108DA08A07F3",1)</v>
      </c>
      <c r="C7" s="12" t="s">
        <v>31</v>
      </c>
      <c r="D7" s="12" t="s">
        <v>32</v>
      </c>
      <c r="E7" s="12" t="s">
        <v>33</v>
      </c>
      <c r="F7" s="10"/>
    </row>
    <row r="8" s="1" customFormat="1" ht="88" customHeight="1" spans="1:6">
      <c r="A8" s="10" t="s">
        <v>34</v>
      </c>
      <c r="B8" s="11" t="str">
        <f>_xlfn.DISPIMG("ID_9EE70CC72B624A3E9A415510072C6900",1)</f>
        <v>=DISPIMG("ID_9EE70CC72B624A3E9A415510072C6900",1)</v>
      </c>
      <c r="C8" s="12" t="s">
        <v>31</v>
      </c>
      <c r="D8" s="12" t="s">
        <v>35</v>
      </c>
      <c r="E8" s="12" t="s">
        <v>33</v>
      </c>
      <c r="F8" s="10"/>
    </row>
    <row r="9" s="1" customFormat="1" ht="88" customHeight="1" spans="1:6">
      <c r="A9" s="10" t="s">
        <v>36</v>
      </c>
      <c r="B9" s="11" t="str">
        <f>_xlfn.DISPIMG("ID_D46F7984EA4342FAB62D05ED051A0991",1)</f>
        <v>=DISPIMG("ID_D46F7984EA4342FAB62D05ED051A0991",1)</v>
      </c>
      <c r="C9" s="12" t="s">
        <v>31</v>
      </c>
      <c r="D9" s="12" t="s">
        <v>37</v>
      </c>
      <c r="E9" s="12" t="s">
        <v>33</v>
      </c>
      <c r="F9" s="10"/>
    </row>
    <row r="10" s="1" customFormat="1" ht="88" customHeight="1" spans="1:6">
      <c r="A10" s="10" t="s">
        <v>38</v>
      </c>
      <c r="B10" s="11" t="str">
        <f>_xlfn.DISPIMG("ID_02D40BFF75F748DCAA25890E9E7C02A0",1)</f>
        <v>=DISPIMG("ID_02D40BFF75F748DCAA25890E9E7C02A0",1)</v>
      </c>
      <c r="C10" s="12" t="s">
        <v>31</v>
      </c>
      <c r="D10" s="12" t="s">
        <v>39</v>
      </c>
      <c r="E10" s="12" t="s">
        <v>33</v>
      </c>
      <c r="F10" s="10"/>
    </row>
    <row r="11" s="1" customFormat="1" ht="88" customHeight="1" spans="1:6">
      <c r="A11" s="10" t="s">
        <v>40</v>
      </c>
      <c r="B11" s="11" t="str">
        <f>_xlfn.DISPIMG("ID_11D0BA6F64F04243B19E04842137BDE2",1)</f>
        <v>=DISPIMG("ID_11D0BA6F64F04243B19E04842137BDE2",1)</v>
      </c>
      <c r="C11" s="12" t="s">
        <v>31</v>
      </c>
      <c r="D11" s="12" t="s">
        <v>41</v>
      </c>
      <c r="E11" s="12" t="s">
        <v>33</v>
      </c>
      <c r="F11" s="10"/>
    </row>
    <row r="12" s="1" customFormat="1" ht="88" customHeight="1" spans="1:6">
      <c r="A12" s="10" t="s">
        <v>42</v>
      </c>
      <c r="B12" s="11" t="str">
        <f>_xlfn.DISPIMG("ID_9C31A85EC3EE479DBF769CA38B8502B6",1)</f>
        <v>=DISPIMG("ID_9C31A85EC3EE479DBF769CA38B8502B6",1)</v>
      </c>
      <c r="C12" s="12" t="s">
        <v>43</v>
      </c>
      <c r="D12" s="12" t="s">
        <v>44</v>
      </c>
      <c r="E12" s="12" t="s">
        <v>45</v>
      </c>
      <c r="F12" s="10"/>
    </row>
    <row r="13" s="1" customFormat="1" ht="88" customHeight="1" spans="1:6">
      <c r="A13" s="10" t="s">
        <v>46</v>
      </c>
      <c r="B13" s="13" t="str">
        <f>_xlfn.DISPIMG("ID_50329BB904984B8D935F22B6461FFD3A",1)</f>
        <v>=DISPIMG("ID_50329BB904984B8D935F22B6461FFD3A",1)</v>
      </c>
      <c r="C13" s="12" t="s">
        <v>47</v>
      </c>
      <c r="D13" s="12" t="s">
        <v>44</v>
      </c>
      <c r="E13" s="12" t="s">
        <v>48</v>
      </c>
      <c r="F13" s="10" t="s">
        <v>49</v>
      </c>
    </row>
    <row r="14" s="1" customFormat="1" ht="88" customHeight="1" spans="1:6">
      <c r="A14" s="10" t="s">
        <v>50</v>
      </c>
      <c r="B14" s="13" t="str">
        <f>_xlfn.DISPIMG("ID_1A5103859A774801868DBB777C3D05E1",1)</f>
        <v>=DISPIMG("ID_1A5103859A774801868DBB777C3D05E1",1)</v>
      </c>
      <c r="C14" s="12" t="s">
        <v>51</v>
      </c>
      <c r="D14" s="12" t="s">
        <v>52</v>
      </c>
      <c r="E14" s="12" t="s">
        <v>48</v>
      </c>
      <c r="F14" s="10"/>
    </row>
    <row r="15" s="1" customFormat="1" ht="88" customHeight="1" spans="1:6">
      <c r="A15" s="10" t="s">
        <v>53</v>
      </c>
      <c r="B15" s="13" t="str">
        <f>_xlfn.DISPIMG("ID_A2558CC0441C4E4C94AC7079FF7EE17C",1)</f>
        <v>=DISPIMG("ID_A2558CC0441C4E4C94AC7079FF7EE17C",1)</v>
      </c>
      <c r="C15" s="12" t="s">
        <v>54</v>
      </c>
      <c r="D15" s="12" t="s">
        <v>55</v>
      </c>
      <c r="E15" s="12" t="s">
        <v>48</v>
      </c>
      <c r="F15" s="10"/>
    </row>
    <row r="16" s="1" customFormat="1" ht="88" customHeight="1" spans="1:6">
      <c r="A16" s="10" t="s">
        <v>56</v>
      </c>
      <c r="B16" s="13" t="str">
        <f>_xlfn.DISPIMG("ID_FAA6730E394343B4B869859F4F0DEE99",1)</f>
        <v>=DISPIMG("ID_FAA6730E394343B4B869859F4F0DEE99",1)</v>
      </c>
      <c r="C16" s="12" t="s">
        <v>57</v>
      </c>
      <c r="D16" s="12" t="s">
        <v>58</v>
      </c>
      <c r="E16" s="12" t="s">
        <v>26</v>
      </c>
      <c r="F16" s="10" t="s">
        <v>59</v>
      </c>
    </row>
    <row r="17" s="1" customFormat="1" ht="88" customHeight="1" spans="1:6">
      <c r="A17" s="10" t="s">
        <v>60</v>
      </c>
      <c r="B17" s="13" t="str">
        <f>_xlfn.DISPIMG("ID_56D62A297C2E494C8396DE5C46B7CA22",1)</f>
        <v>=DISPIMG("ID_56D62A297C2E494C8396DE5C46B7CA22",1)</v>
      </c>
      <c r="C17" s="12" t="s">
        <v>57</v>
      </c>
      <c r="D17" s="12" t="s">
        <v>61</v>
      </c>
      <c r="E17" s="12" t="s">
        <v>26</v>
      </c>
      <c r="F17" s="10"/>
    </row>
    <row r="18" s="1" customFormat="1" ht="88" customHeight="1" spans="1:6">
      <c r="A18" s="10" t="s">
        <v>62</v>
      </c>
      <c r="B18" s="13" t="str">
        <f>_xlfn.DISPIMG("ID_B29A767B740A4761984F4B9DAA6F766B",1)</f>
        <v>=DISPIMG("ID_B29A767B740A4761984F4B9DAA6F766B",1)</v>
      </c>
      <c r="C18" s="12" t="s">
        <v>63</v>
      </c>
      <c r="D18" s="12" t="s">
        <v>64</v>
      </c>
      <c r="E18" s="12" t="s">
        <v>26</v>
      </c>
      <c r="F18" s="10"/>
    </row>
    <row r="19" s="1" customFormat="1" ht="88" customHeight="1" spans="1:6">
      <c r="A19" s="10" t="s">
        <v>65</v>
      </c>
      <c r="B19" s="13" t="str">
        <f>_xlfn.DISPIMG("ID_41DE357006D546D5AFED76E7498BEBCD",1)</f>
        <v>=DISPIMG("ID_41DE357006D546D5AFED76E7498BEBCD",1)</v>
      </c>
      <c r="C19" s="12" t="s">
        <v>66</v>
      </c>
      <c r="D19" s="12" t="s">
        <v>67</v>
      </c>
      <c r="E19" s="12" t="s">
        <v>26</v>
      </c>
      <c r="F19" s="10"/>
    </row>
    <row r="20" s="1" customFormat="1" ht="88" customHeight="1" spans="1:6">
      <c r="A20" s="10" t="s">
        <v>68</v>
      </c>
      <c r="B20" s="13" t="str">
        <f>_xlfn.DISPIMG("ID_DED2F9EA55364FBAB01ABD9A1C2F2F89",1)</f>
        <v>=DISPIMG("ID_DED2F9EA55364FBAB01ABD9A1C2F2F89",1)</v>
      </c>
      <c r="C20" s="12" t="s">
        <v>69</v>
      </c>
      <c r="D20" s="12" t="s">
        <v>70</v>
      </c>
      <c r="E20" s="12" t="s">
        <v>26</v>
      </c>
      <c r="F20" s="10"/>
    </row>
    <row r="21" s="1" customFormat="1" ht="88" customHeight="1" spans="1:6">
      <c r="A21" s="10" t="s">
        <v>71</v>
      </c>
      <c r="B21" s="13" t="str">
        <f>_xlfn.DISPIMG("ID_8A1F2C102CCE4E46A536C510E04DB9B3",1)</f>
        <v>=DISPIMG("ID_8A1F2C102CCE4E46A536C510E04DB9B3",1)</v>
      </c>
      <c r="C21" s="12" t="s">
        <v>72</v>
      </c>
      <c r="D21" s="12" t="s">
        <v>73</v>
      </c>
      <c r="E21" s="12" t="s">
        <v>26</v>
      </c>
      <c r="F21" s="10"/>
    </row>
    <row r="22" s="1" customFormat="1" ht="88" customHeight="1" spans="1:6">
      <c r="A22" s="10" t="s">
        <v>74</v>
      </c>
      <c r="B22" s="13" t="str">
        <f>_xlfn.DISPIMG("ID_2904D605356C44FE95A2A4B7EB145879",1)</f>
        <v>=DISPIMG("ID_2904D605356C44FE95A2A4B7EB145879",1)</v>
      </c>
      <c r="C22" s="12" t="s">
        <v>75</v>
      </c>
      <c r="D22" s="12" t="s">
        <v>76</v>
      </c>
      <c r="E22" s="12" t="s">
        <v>26</v>
      </c>
      <c r="F22" s="10"/>
    </row>
    <row r="23" s="1" customFormat="1" ht="88" customHeight="1" spans="1:6">
      <c r="A23" s="10" t="s">
        <v>77</v>
      </c>
      <c r="B23" s="13" t="str">
        <f>_xlfn.DISPIMG("ID_EE0613DCE79D4823B0DA2F5B88DB2986",1)</f>
        <v>=DISPIMG("ID_EE0613DCE79D4823B0DA2F5B88DB2986",1)</v>
      </c>
      <c r="C23" s="12" t="s">
        <v>75</v>
      </c>
      <c r="D23" s="12" t="s">
        <v>78</v>
      </c>
      <c r="E23" s="12" t="s">
        <v>26</v>
      </c>
      <c r="F23" s="10"/>
    </row>
    <row r="24" s="1" customFormat="1" ht="88" customHeight="1" spans="1:6">
      <c r="A24" s="10" t="s">
        <v>79</v>
      </c>
      <c r="B24" s="13" t="str">
        <f>_xlfn.DISPIMG("ID_663A2AC62F6B4D3B9ADC3B0B19957BDC",1)</f>
        <v>=DISPIMG("ID_663A2AC62F6B4D3B9ADC3B0B19957BDC",1)</v>
      </c>
      <c r="C24" s="12" t="s">
        <v>80</v>
      </c>
      <c r="D24" s="12" t="s">
        <v>81</v>
      </c>
      <c r="E24" s="12" t="s">
        <v>26</v>
      </c>
      <c r="F24" s="10"/>
    </row>
    <row r="25" s="1" customFormat="1" ht="88" customHeight="1" spans="1:6">
      <c r="A25" s="10" t="s">
        <v>82</v>
      </c>
      <c r="B25" s="13" t="str">
        <f>_xlfn.DISPIMG("ID_6E9B70E544A742EBACF2CA45470597A6",1)</f>
        <v>=DISPIMG("ID_6E9B70E544A742EBACF2CA45470597A6",1)</v>
      </c>
      <c r="C25" s="12" t="s">
        <v>83</v>
      </c>
      <c r="D25" s="12" t="s">
        <v>84</v>
      </c>
      <c r="E25" s="12" t="s">
        <v>26</v>
      </c>
      <c r="F25" s="10"/>
    </row>
    <row r="26" s="1" customFormat="1" ht="88" customHeight="1" spans="1:6">
      <c r="A26" s="10" t="s">
        <v>85</v>
      </c>
      <c r="B26" s="13" t="str">
        <f>_xlfn.DISPIMG("ID_E272994AFB2E4B7FA4A7EFA4DEF9E039",1)</f>
        <v>=DISPIMG("ID_E272994AFB2E4B7FA4A7EFA4DEF9E039",1)</v>
      </c>
      <c r="C26" s="12" t="s">
        <v>86</v>
      </c>
      <c r="D26" s="12" t="s">
        <v>87</v>
      </c>
      <c r="E26" s="12" t="s">
        <v>88</v>
      </c>
      <c r="F26" s="10"/>
    </row>
    <row r="27" s="1" customFormat="1" ht="88" customHeight="1" spans="1:6">
      <c r="A27" s="10" t="s">
        <v>89</v>
      </c>
      <c r="B27" s="14" t="str">
        <f>_xlfn.DISPIMG("ID_4A5C0A716535405592638E78B250E50F",1)</f>
        <v>=DISPIMG("ID_4A5C0A716535405592638E78B250E50F",1)</v>
      </c>
      <c r="C27" s="12" t="s">
        <v>90</v>
      </c>
      <c r="D27" s="12" t="s">
        <v>87</v>
      </c>
      <c r="E27" s="12" t="s">
        <v>88</v>
      </c>
      <c r="F27" s="10"/>
    </row>
    <row r="28" s="1" customFormat="1" ht="90" spans="1:6">
      <c r="A28" s="10" t="s">
        <v>91</v>
      </c>
      <c r="B28" s="13" t="str">
        <f>_xlfn.DISPIMG("ID_723B20CF3838476AAF4F35780A04F345",1)</f>
        <v>=DISPIMG("ID_723B20CF3838476AAF4F35780A04F345",1)</v>
      </c>
      <c r="C28" s="12" t="s">
        <v>92</v>
      </c>
      <c r="D28" s="12" t="s">
        <v>44</v>
      </c>
      <c r="E28" s="12" t="s">
        <v>93</v>
      </c>
      <c r="F28" s="10" t="s">
        <v>94</v>
      </c>
    </row>
    <row r="29" s="1" customFormat="1" ht="40" customHeight="1" spans="1:6">
      <c r="A29" s="4" t="s">
        <v>95</v>
      </c>
      <c r="B29" s="5"/>
      <c r="C29" s="5"/>
      <c r="D29" s="5"/>
      <c r="E29" s="5"/>
    </row>
    <row r="30" s="1" customFormat="1" ht="113.35" customHeight="1" spans="1:6">
      <c r="A30" s="10" t="s">
        <v>96</v>
      </c>
      <c r="B30" s="15" t="str">
        <f>_xlfn.DISPIMG("ID_FE45561A5702428CB75BC3E4D1E8E0F3",1)</f>
        <v>=DISPIMG("ID_FE45561A5702428CB75BC3E4D1E8E0F3",1)</v>
      </c>
      <c r="C30" s="12" t="s">
        <v>97</v>
      </c>
      <c r="D30" s="12" t="s">
        <v>98</v>
      </c>
      <c r="E30" s="12" t="s">
        <v>99</v>
      </c>
      <c r="F30" s="16" t="s">
        <v>100</v>
      </c>
    </row>
    <row r="31" s="1" customFormat="1" ht="113.35" customHeight="1" spans="1:6">
      <c r="A31" s="10" t="s">
        <v>101</v>
      </c>
      <c r="B31" s="15" t="str">
        <f>_xlfn.DISPIMG("ID_E9139C485F704B0D85884A12506AB381",1)</f>
        <v>=DISPIMG("ID_E9139C485F704B0D85884A12506AB381",1)</v>
      </c>
      <c r="C31" s="12" t="s">
        <v>97</v>
      </c>
      <c r="D31" s="12" t="s">
        <v>102</v>
      </c>
      <c r="E31" s="12" t="s">
        <v>99</v>
      </c>
      <c r="F31" s="17"/>
    </row>
    <row r="32" s="1" customFormat="1" ht="113.35" customHeight="1" spans="1:6">
      <c r="A32" s="10" t="s">
        <v>103</v>
      </c>
      <c r="B32" s="15" t="str">
        <f>_xlfn.DISPIMG("ID_3E5AF81171EA432292A5674AB18E9098",1)</f>
        <v>=DISPIMG("ID_3E5AF81171EA432292A5674AB18E9098",1)</v>
      </c>
      <c r="C32" s="12" t="s">
        <v>104</v>
      </c>
      <c r="D32" s="12" t="s">
        <v>105</v>
      </c>
      <c r="E32" s="12" t="s">
        <v>106</v>
      </c>
      <c r="F32" s="6"/>
    </row>
    <row r="33" s="1" customFormat="1" ht="113.35" customHeight="1" spans="1:6">
      <c r="A33" s="10" t="s">
        <v>107</v>
      </c>
      <c r="B33" s="15" t="str">
        <f>_xlfn.DISPIMG("ID_5A819F76A8F144A598649EFCB8E30EC3",1)</f>
        <v>=DISPIMG("ID_5A819F76A8F144A598649EFCB8E30EC3",1)</v>
      </c>
      <c r="C33" s="12" t="s">
        <v>108</v>
      </c>
      <c r="D33" s="12" t="s">
        <v>109</v>
      </c>
      <c r="E33" s="12" t="s">
        <v>110</v>
      </c>
      <c r="F33" s="16" t="s">
        <v>111</v>
      </c>
    </row>
    <row r="34" s="1" customFormat="1" ht="113.35" customHeight="1" spans="1:6">
      <c r="A34" s="10" t="s">
        <v>112</v>
      </c>
      <c r="B34" s="15" t="str">
        <f>_xlfn.DISPIMG("ID_2C108078270940AF9DD9C014BF558B12",1)</f>
        <v>=DISPIMG("ID_2C108078270940AF9DD9C014BF558B12",1)</v>
      </c>
      <c r="C34" s="12" t="s">
        <v>108</v>
      </c>
      <c r="D34" s="12" t="s">
        <v>113</v>
      </c>
      <c r="E34" s="12" t="s">
        <v>110</v>
      </c>
      <c r="F34" s="17"/>
    </row>
    <row r="35" s="1" customFormat="1" ht="113.35" customHeight="1" spans="1:6">
      <c r="A35" s="10" t="s">
        <v>114</v>
      </c>
      <c r="B35" s="15" t="str">
        <f>_xlfn.DISPIMG("ID_1FAB70A6D24446A4B2B8895FEC367C55",1)</f>
        <v>=DISPIMG("ID_1FAB70A6D24446A4B2B8895FEC367C55",1)</v>
      </c>
      <c r="C35" s="12" t="s">
        <v>108</v>
      </c>
      <c r="D35" s="12" t="s">
        <v>115</v>
      </c>
      <c r="E35" s="12" t="s">
        <v>110</v>
      </c>
      <c r="F35" s="6"/>
    </row>
    <row r="36" s="1" customFormat="1" ht="113.35" customHeight="1" spans="1:6">
      <c r="A36" s="10" t="s">
        <v>116</v>
      </c>
      <c r="B36" s="15" t="str">
        <f>_xlfn.DISPIMG("ID_C0D68A5AC89540809963008C88442F70",1)</f>
        <v>=DISPIMG("ID_C0D68A5AC89540809963008C88442F70",1)</v>
      </c>
      <c r="C36" s="12" t="s">
        <v>117</v>
      </c>
      <c r="D36" s="12" t="s">
        <v>118</v>
      </c>
      <c r="E36" s="12" t="s">
        <v>110</v>
      </c>
      <c r="F36" s="16" t="s">
        <v>59</v>
      </c>
    </row>
    <row r="37" s="1" customFormat="1" ht="113.35" customHeight="1" spans="1:6">
      <c r="A37" s="10" t="s">
        <v>119</v>
      </c>
      <c r="B37" s="15" t="str">
        <f>_xlfn.DISPIMG("ID_6C91ABA549284FD5945A1BE488CAB237",1)</f>
        <v>=DISPIMG("ID_6C91ABA549284FD5945A1BE488CAB237",1)</v>
      </c>
      <c r="C37" s="12" t="s">
        <v>117</v>
      </c>
      <c r="D37" s="12" t="s">
        <v>120</v>
      </c>
      <c r="E37" s="12" t="s">
        <v>110</v>
      </c>
      <c r="F37" s="6"/>
    </row>
    <row r="38" s="1" customFormat="1" ht="113.35" customHeight="1" spans="1:6">
      <c r="A38" s="10" t="s">
        <v>121</v>
      </c>
      <c r="B38" s="15" t="str">
        <f>_xlfn.DISPIMG("ID_3AD5524710324BDBB17786E5CA8BBD8F",1)</f>
        <v>=DISPIMG("ID_3AD5524710324BDBB17786E5CA8BBD8F",1)</v>
      </c>
      <c r="C38" s="12" t="s">
        <v>122</v>
      </c>
      <c r="D38" s="12" t="s">
        <v>123</v>
      </c>
      <c r="E38" s="12" t="s">
        <v>124</v>
      </c>
      <c r="F38" s="16" t="s">
        <v>125</v>
      </c>
    </row>
    <row r="39" s="1" customFormat="1" ht="113.35" customHeight="1" spans="1:6">
      <c r="A39" s="16" t="s">
        <v>126</v>
      </c>
      <c r="B39" s="15" t="str">
        <f>_xlfn.DISPIMG("ID_A628FAEBD14B432BA63ACD68CEB09E86",1)</f>
        <v>=DISPIMG("ID_A628FAEBD14B432BA63ACD68CEB09E86",1)</v>
      </c>
      <c r="C39" s="18" t="s">
        <v>127</v>
      </c>
      <c r="D39" s="18" t="s">
        <v>128</v>
      </c>
      <c r="E39" s="18" t="s">
        <v>124</v>
      </c>
      <c r="F39" s="6"/>
    </row>
    <row r="40" s="1" customFormat="1" ht="40" customHeight="1" spans="1:6">
      <c r="A40" s="4" t="s">
        <v>129</v>
      </c>
      <c r="B40" s="5"/>
      <c r="C40" s="5"/>
      <c r="D40" s="5"/>
      <c r="E40" s="5"/>
      <c r="F40" s="10"/>
    </row>
    <row r="41" s="1" customFormat="1" ht="113.35" customHeight="1" spans="1:6">
      <c r="A41" s="6" t="s">
        <v>130</v>
      </c>
      <c r="B41" s="15" t="str">
        <f>_xlfn.DISPIMG("ID_B460FF2EFB3941A78AEEB3E697470380",1)</f>
        <v>=DISPIMG("ID_B460FF2EFB3941A78AEEB3E697470380",1)</v>
      </c>
      <c r="C41" s="9" t="s">
        <v>131</v>
      </c>
      <c r="D41" s="9" t="s">
        <v>132</v>
      </c>
      <c r="E41" s="9" t="s">
        <v>133</v>
      </c>
      <c r="F41" s="16" t="s">
        <v>134</v>
      </c>
    </row>
    <row r="42" s="1" customFormat="1" ht="113.35" customHeight="1" spans="1:6">
      <c r="A42" s="10" t="s">
        <v>135</v>
      </c>
      <c r="B42" s="15" t="str">
        <f>_xlfn.DISPIMG("ID_FCAC25ABB2A94297832D73B832378254",1)</f>
        <v>=DISPIMG("ID_FCAC25ABB2A94297832D73B832378254",1)</v>
      </c>
      <c r="C42" s="12" t="s">
        <v>131</v>
      </c>
      <c r="D42" s="12" t="s">
        <v>136</v>
      </c>
      <c r="E42" s="12" t="s">
        <v>133</v>
      </c>
      <c r="F42" s="17"/>
    </row>
    <row r="43" s="1" customFormat="1" ht="113.35" customHeight="1" spans="1:6">
      <c r="A43" s="10" t="s">
        <v>137</v>
      </c>
      <c r="B43" s="15" t="str">
        <f>_xlfn.DISPIMG("ID_845BDA038B374242AF65F70D81C322F1",1)</f>
        <v>=DISPIMG("ID_845BDA038B374242AF65F70D81C322F1",1)</v>
      </c>
      <c r="C43" s="12" t="s">
        <v>131</v>
      </c>
      <c r="D43" s="12" t="s">
        <v>138</v>
      </c>
      <c r="E43" s="12" t="s">
        <v>133</v>
      </c>
      <c r="F43" s="17"/>
    </row>
    <row r="44" s="1" customFormat="1" ht="113.35" customHeight="1" spans="1:6">
      <c r="A44" s="10" t="s">
        <v>139</v>
      </c>
      <c r="B44" s="15" t="str">
        <f>_xlfn.DISPIMG("ID_E590D2545938451C882EC0AD53BA3A0C",1)</f>
        <v>=DISPIMG("ID_E590D2545938451C882EC0AD53BA3A0C",1)</v>
      </c>
      <c r="C44" s="12" t="s">
        <v>140</v>
      </c>
      <c r="D44" s="12" t="s">
        <v>141</v>
      </c>
      <c r="E44" s="12" t="s">
        <v>142</v>
      </c>
      <c r="F44" s="17"/>
    </row>
    <row r="45" s="1" customFormat="1" ht="113.35" customHeight="1" spans="1:6">
      <c r="A45" s="10" t="s">
        <v>143</v>
      </c>
      <c r="B45" s="15" t="str">
        <f>_xlfn.DISPIMG("ID_88732607ABE04B859EDF3BC6F51AE322",1)</f>
        <v>=DISPIMG("ID_88732607ABE04B859EDF3BC6F51AE322",1)</v>
      </c>
      <c r="C45" s="12" t="s">
        <v>144</v>
      </c>
      <c r="D45" s="12" t="s">
        <v>145</v>
      </c>
      <c r="E45" s="12" t="s">
        <v>146</v>
      </c>
      <c r="F45" s="6"/>
    </row>
    <row r="46" s="1" customFormat="1" ht="113.35" customHeight="1" spans="1:6">
      <c r="A46" s="10" t="s">
        <v>147</v>
      </c>
      <c r="B46" s="15" t="str">
        <f>_xlfn.DISPIMG("ID_25BD4431B68243C08EE67F7D8DE21DE1",1)</f>
        <v>=DISPIMG("ID_25BD4431B68243C08EE67F7D8DE21DE1",1)</v>
      </c>
      <c r="C46" s="12" t="s">
        <v>148</v>
      </c>
      <c r="D46" s="12" t="s">
        <v>149</v>
      </c>
      <c r="E46" s="12" t="s">
        <v>150</v>
      </c>
      <c r="F46" s="16" t="s">
        <v>151</v>
      </c>
    </row>
    <row r="47" s="1" customFormat="1" ht="113.35" customHeight="1" spans="1:6">
      <c r="A47" s="10" t="s">
        <v>152</v>
      </c>
      <c r="B47" s="15" t="str">
        <f>_xlfn.DISPIMG("ID_12C7430D1A934DC8BE884A9674C8C4E9",1)</f>
        <v>=DISPIMG("ID_12C7430D1A934DC8BE884A9674C8C4E9",1)</v>
      </c>
      <c r="C47" s="12" t="s">
        <v>148</v>
      </c>
      <c r="D47" s="12" t="s">
        <v>153</v>
      </c>
      <c r="E47" s="12" t="s">
        <v>150</v>
      </c>
      <c r="F47" s="17"/>
    </row>
    <row r="48" s="1" customFormat="1" ht="113.35" customHeight="1" spans="1:6">
      <c r="A48" s="10" t="s">
        <v>154</v>
      </c>
      <c r="B48" s="15" t="str">
        <f>_xlfn.DISPIMG("ID_84A03C53B32E4EC6A7B7BD016A240873",1)</f>
        <v>=DISPIMG("ID_84A03C53B32E4EC6A7B7BD016A240873",1)</v>
      </c>
      <c r="C48" s="12" t="s">
        <v>155</v>
      </c>
      <c r="D48" s="12" t="s">
        <v>156</v>
      </c>
      <c r="E48" s="12" t="s">
        <v>157</v>
      </c>
      <c r="F48" s="6"/>
    </row>
    <row r="49" s="1" customFormat="1" ht="113.35" customHeight="1" spans="1:6">
      <c r="A49" s="10" t="s">
        <v>158</v>
      </c>
      <c r="B49" s="15" t="str">
        <f>_xlfn.DISPIMG("ID_4E588A1210594C6C9C63785313FB5030",1)</f>
        <v>=DISPIMG("ID_4E588A1210594C6C9C63785313FB5030",1)</v>
      </c>
      <c r="C49" s="12" t="s">
        <v>159</v>
      </c>
      <c r="D49" s="12" t="s">
        <v>160</v>
      </c>
      <c r="E49" s="12" t="s">
        <v>161</v>
      </c>
      <c r="F49" s="16" t="s">
        <v>162</v>
      </c>
    </row>
    <row r="50" s="1" customFormat="1" ht="113.35" customHeight="1" spans="1:6">
      <c r="A50" s="10" t="s">
        <v>163</v>
      </c>
      <c r="B50" s="15" t="str">
        <f>_xlfn.DISPIMG("ID_28D1B767E4F3441CB7C13E3E3748FB96",1)</f>
        <v>=DISPIMG("ID_28D1B767E4F3441CB7C13E3E3748FB96",1)</v>
      </c>
      <c r="C50" s="12" t="s">
        <v>159</v>
      </c>
      <c r="D50" s="12" t="s">
        <v>160</v>
      </c>
      <c r="E50" s="12" t="s">
        <v>161</v>
      </c>
      <c r="F50" s="6"/>
    </row>
    <row r="51" s="1" customFormat="1" ht="113.35" customHeight="1" spans="1:6">
      <c r="A51" s="10" t="s">
        <v>164</v>
      </c>
      <c r="B51" s="15" t="str">
        <f>_xlfn.DISPIMG("ID_FC30AD7F8A384C9993F351446AE3F213",1)</f>
        <v>=DISPIMG("ID_FC30AD7F8A384C9993F351446AE3F213",1)</v>
      </c>
      <c r="C51" s="12" t="s">
        <v>165</v>
      </c>
      <c r="D51" s="12" t="s">
        <v>166</v>
      </c>
      <c r="E51" s="12" t="s">
        <v>167</v>
      </c>
      <c r="F51" s="10" t="s">
        <v>168</v>
      </c>
    </row>
    <row r="52" s="1" customFormat="1" ht="113.35" customHeight="1" spans="1:6">
      <c r="A52" s="10" t="s">
        <v>169</v>
      </c>
      <c r="B52" s="15" t="str">
        <f>_xlfn.DISPIMG("ID_3A8244E7713B4348810D73525ED87A26",1)</f>
        <v>=DISPIMG("ID_3A8244E7713B4348810D73525ED87A26",1)</v>
      </c>
      <c r="C52" s="12" t="s">
        <v>170</v>
      </c>
      <c r="D52" s="12" t="s">
        <v>171</v>
      </c>
      <c r="E52" s="12" t="s">
        <v>172</v>
      </c>
      <c r="F52" s="16" t="s">
        <v>173</v>
      </c>
    </row>
    <row r="53" s="1" customFormat="1" ht="113.35" customHeight="1" spans="1:6">
      <c r="A53" s="16" t="s">
        <v>174</v>
      </c>
      <c r="B53" s="15" t="str">
        <f>_xlfn.DISPIMG("ID_45D1345846054B4B83AB4A88CF9C814C",1)</f>
        <v>=DISPIMG("ID_45D1345846054B4B83AB4A88CF9C814C",1)</v>
      </c>
      <c r="C53" s="18" t="s">
        <v>170</v>
      </c>
      <c r="D53" s="18" t="s">
        <v>175</v>
      </c>
      <c r="E53" s="18" t="s">
        <v>172</v>
      </c>
      <c r="F53" s="6"/>
    </row>
    <row r="54" s="1" customFormat="1" ht="40" customHeight="1" spans="1:6">
      <c r="A54" s="4" t="s">
        <v>176</v>
      </c>
      <c r="B54" s="5"/>
      <c r="C54" s="5"/>
      <c r="D54" s="5"/>
      <c r="E54" s="5"/>
      <c r="F54" s="10"/>
    </row>
    <row r="55" s="1" customFormat="1" ht="113.35" customHeight="1" spans="1:6">
      <c r="A55" s="6" t="s">
        <v>177</v>
      </c>
      <c r="B55" s="15" t="str">
        <f>_xlfn.DISPIMG("ID_6746FC57FA9F4CE2833759EEC9E00475",1)</f>
        <v>=DISPIMG("ID_6746FC57FA9F4CE2833759EEC9E00475",1)</v>
      </c>
      <c r="C55" s="9" t="s">
        <v>178</v>
      </c>
      <c r="D55" s="9" t="s">
        <v>120</v>
      </c>
      <c r="E55" s="9" t="s">
        <v>179</v>
      </c>
      <c r="F55" s="10" t="s">
        <v>180</v>
      </c>
    </row>
    <row r="56" s="1" customFormat="1" ht="113.35" customHeight="1" spans="1:6">
      <c r="A56" s="10" t="s">
        <v>181</v>
      </c>
      <c r="B56" s="15" t="str">
        <f>_xlfn.DISPIMG("ID_7DDF75443869475E823BBADEF37BAA1E",1)</f>
        <v>=DISPIMG("ID_7DDF75443869475E823BBADEF37BAA1E",1)</v>
      </c>
      <c r="C56" s="12" t="s">
        <v>182</v>
      </c>
      <c r="D56" s="12" t="s">
        <v>120</v>
      </c>
      <c r="E56" s="12" t="s">
        <v>183</v>
      </c>
      <c r="F56" s="10" t="s">
        <v>184</v>
      </c>
    </row>
    <row r="57" s="1" customFormat="1" ht="113.35" customHeight="1" spans="1:6">
      <c r="A57" s="10" t="s">
        <v>185</v>
      </c>
      <c r="B57" s="15" t="str">
        <f>_xlfn.DISPIMG("ID_C406BB8E38ED41DD9CC9B3764BDC700F",1)</f>
        <v>=DISPIMG("ID_C406BB8E38ED41DD9CC9B3764BDC700F",1)</v>
      </c>
      <c r="C57" s="12" t="s">
        <v>186</v>
      </c>
      <c r="D57" s="12" t="s">
        <v>120</v>
      </c>
      <c r="E57" s="12" t="s">
        <v>187</v>
      </c>
      <c r="F57" s="10" t="s">
        <v>188</v>
      </c>
    </row>
    <row r="58" spans="1:6">
      <c r="A58" s="10"/>
      <c r="C58" s="12"/>
      <c r="D58" s="12"/>
      <c r="E58" s="12"/>
      <c r="F58" s="10"/>
    </row>
    <row r="59" spans="1:6">
      <c r="A59" s="10"/>
      <c r="C59" s="12"/>
      <c r="D59" s="12"/>
      <c r="E59" s="12"/>
      <c r="F59" s="10"/>
    </row>
    <row r="60" spans="1:6">
      <c r="A60" s="10"/>
      <c r="C60" s="12"/>
      <c r="D60" s="12"/>
      <c r="E60" s="12"/>
      <c r="F60" s="10"/>
    </row>
    <row r="61" spans="1:6">
      <c r="A61" s="10"/>
      <c r="C61" s="12"/>
      <c r="D61" s="12"/>
      <c r="E61" s="12"/>
      <c r="F61" s="10"/>
    </row>
    <row r="62" spans="1:6">
      <c r="A62" s="10"/>
      <c r="C62" s="12"/>
      <c r="D62" s="12"/>
      <c r="E62" s="12"/>
      <c r="F62" s="10"/>
    </row>
    <row r="63" spans="1:6">
      <c r="A63" s="10"/>
      <c r="C63" s="12"/>
      <c r="D63" s="12"/>
      <c r="E63" s="12"/>
      <c r="F63" s="10"/>
    </row>
    <row r="64" spans="1:6">
      <c r="A64" s="10"/>
      <c r="C64" s="12"/>
      <c r="D64" s="12"/>
      <c r="E64" s="12"/>
      <c r="F64" s="10"/>
    </row>
    <row r="65" spans="1:6">
      <c r="A65" s="10"/>
      <c r="C65" s="12"/>
      <c r="D65" s="12"/>
      <c r="E65" s="12"/>
      <c r="F65" s="10"/>
    </row>
    <row r="66" spans="1:6">
      <c r="A66" s="10"/>
      <c r="C66" s="12"/>
      <c r="D66" s="12"/>
      <c r="E66" s="12"/>
      <c r="F66" s="10"/>
    </row>
    <row r="67" spans="1:6">
      <c r="A67" s="10"/>
      <c r="C67" s="12"/>
      <c r="D67" s="12"/>
      <c r="E67" s="12"/>
      <c r="F67" s="10"/>
    </row>
    <row r="68" spans="1:6">
      <c r="C68" s="12"/>
      <c r="D68" s="12"/>
      <c r="E68" s="12"/>
      <c r="F68" s="10"/>
    </row>
    <row r="69" spans="1:6">
      <c r="C69" s="12"/>
      <c r="D69" s="12"/>
      <c r="E69" s="12"/>
      <c r="F69" s="10"/>
    </row>
    <row r="70" spans="1:6">
      <c r="C70" s="12"/>
      <c r="D70" s="12"/>
      <c r="E70" s="12"/>
      <c r="F70" s="10"/>
    </row>
    <row r="71" spans="1:6">
      <c r="C71" s="12"/>
      <c r="D71" s="12"/>
      <c r="E71" s="12"/>
      <c r="F71" s="10"/>
    </row>
    <row r="72" spans="1:6">
      <c r="C72" s="12"/>
      <c r="D72" s="12"/>
      <c r="E72" s="12"/>
      <c r="F72" s="10"/>
    </row>
    <row r="73" spans="1:6">
      <c r="C73" s="12"/>
      <c r="D73" s="12"/>
      <c r="E73" s="12"/>
      <c r="F73" s="10"/>
    </row>
    <row r="74" spans="1:6">
      <c r="C74" s="12"/>
      <c r="D74" s="12"/>
    </row>
  </sheetData>
  <sheetProtection algorithmName="SHA-512" hashValue="vUZnGHxShlfnwwHjmo16zcf6/0p6IuM/DRyfgZBZkfzDzl4UdV9hlTfnHECI4cjGdj/DrVyrz6CnA9Q/n7ZWEQ==" saltValue="DPrRcQZjPM99gFce4CwngQ==" spinCount="100000" sheet="1" selectLockedCells="1" objects="1"/>
  <mergeCells count="15">
    <mergeCell ref="A2:E2"/>
    <mergeCell ref="A29:E29"/>
    <mergeCell ref="A40:E40"/>
    <mergeCell ref="A54:E54"/>
    <mergeCell ref="F3:F12"/>
    <mergeCell ref="F13:F15"/>
    <mergeCell ref="F16:F27"/>
    <mergeCell ref="F30:F32"/>
    <mergeCell ref="F33:F35"/>
    <mergeCell ref="F36:F37"/>
    <mergeCell ref="F38:F39"/>
    <mergeCell ref="F41:F45"/>
    <mergeCell ref="F46:F48"/>
    <mergeCell ref="F49:F50"/>
    <mergeCell ref="F52:F53"/>
  </mergeCells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演示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INQUIRY FORM</vt:lpstr>
      <vt:lpstr>Product 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luoyuanhao</dc:creator>
  <cp:lastModifiedBy>罗源浩</cp:lastModifiedBy>
  <dcterms:created xsi:type="dcterms:W3CDTF">2026-06-19T17:46:00Z</dcterms:created>
  <dcterms:modified xsi:type="dcterms:W3CDTF">2026-07-02T03:12:58Z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5B581F488193150E8CD83A6A131DF548_43</vt:lpwstr>
  </property>
  <property fmtid="{D5CDD505-2E9C-101B-9397-08002B2CF9AE}" pid="3" name="KSOProductBuildVer">
    <vt:lpwstr>2052-12.1.25895.25895</vt:lpwstr>
  </property>
  <property fmtid="{D5CDD505-2E9C-101B-9397-08002B2CF9AE}" pid="4" name="CalculationRule">
    <vt:i4>1</vt:i4>
  </property>
</Properties>
</file>